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auczanie RAchunkowości\Ksiązka_Rachunkowość_inaczej\PLIKI\"/>
    </mc:Choice>
  </mc:AlternateContent>
  <bookViews>
    <workbookView xWindow="0" yWindow="0" windowWidth="23040" windowHeight="94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T9" i="1"/>
  <c r="S9" i="1"/>
  <c r="R9" i="1"/>
  <c r="Q9" i="1"/>
  <c r="P9" i="1"/>
  <c r="O9" i="1"/>
  <c r="N9" i="1"/>
  <c r="M9" i="1"/>
  <c r="L9" i="1"/>
  <c r="K9" i="1"/>
  <c r="J9" i="1"/>
  <c r="I9" i="1"/>
  <c r="F9" i="1"/>
  <c r="U9" i="1" s="1"/>
  <c r="T8" i="1"/>
  <c r="S8" i="1"/>
  <c r="R8" i="1"/>
  <c r="Q8" i="1"/>
  <c r="P8" i="1"/>
  <c r="O8" i="1"/>
  <c r="N8" i="1"/>
  <c r="M8" i="1"/>
  <c r="U8" i="1" s="1"/>
  <c r="L8" i="1"/>
  <c r="K8" i="1"/>
  <c r="J8" i="1"/>
  <c r="H8" i="1"/>
  <c r="F8" i="1"/>
  <c r="T7" i="1"/>
  <c r="S7" i="1"/>
  <c r="R7" i="1"/>
  <c r="Q7" i="1"/>
  <c r="P7" i="1"/>
  <c r="O7" i="1"/>
  <c r="N7" i="1"/>
  <c r="M7" i="1"/>
  <c r="L7" i="1"/>
  <c r="K7" i="1"/>
  <c r="J7" i="1"/>
  <c r="F7" i="1"/>
  <c r="U7" i="1" s="1"/>
  <c r="T6" i="1"/>
  <c r="S6" i="1"/>
  <c r="R6" i="1"/>
  <c r="Q6" i="1"/>
  <c r="P6" i="1"/>
  <c r="O6" i="1"/>
  <c r="N6" i="1"/>
  <c r="M6" i="1"/>
  <c r="L6" i="1"/>
  <c r="K6" i="1"/>
  <c r="J6" i="1"/>
  <c r="I6" i="1"/>
  <c r="U6" i="1" s="1"/>
  <c r="H6" i="1"/>
  <c r="F6" i="1"/>
  <c r="T5" i="1"/>
  <c r="S5" i="1"/>
  <c r="R5" i="1"/>
  <c r="Q5" i="1"/>
  <c r="P5" i="1"/>
  <c r="O5" i="1"/>
  <c r="N5" i="1"/>
  <c r="M5" i="1"/>
  <c r="L5" i="1"/>
  <c r="K5" i="1"/>
  <c r="J5" i="1"/>
  <c r="I5" i="1"/>
  <c r="H5" i="1"/>
  <c r="F5" i="1"/>
  <c r="U5" i="1" s="1"/>
  <c r="Q4" i="1"/>
  <c r="P4" i="1"/>
  <c r="O4" i="1"/>
  <c r="N4" i="1"/>
  <c r="M4" i="1"/>
  <c r="L4" i="1"/>
  <c r="K4" i="1"/>
  <c r="F4" i="1"/>
  <c r="I4" i="1" s="1"/>
  <c r="J4" i="1" s="1"/>
  <c r="J3" i="1"/>
  <c r="I3" i="1"/>
  <c r="F3" i="1"/>
  <c r="I10" i="1" l="1"/>
  <c r="J10" i="1"/>
  <c r="K3" i="1"/>
  <c r="K10" i="1" s="1"/>
  <c r="H4" i="1"/>
  <c r="F10" i="1"/>
  <c r="H3" i="1"/>
  <c r="L3" i="1"/>
  <c r="L10" i="1" s="1"/>
  <c r="H7" i="1"/>
  <c r="H9" i="1"/>
  <c r="M3" i="1" l="1"/>
  <c r="M10" i="1" s="1"/>
  <c r="H10" i="1"/>
  <c r="O3" i="1" l="1"/>
  <c r="O10" i="1" s="1"/>
  <c r="N3" i="1"/>
  <c r="N10" i="1" l="1"/>
  <c r="P3" i="1"/>
  <c r="P10" i="1" s="1"/>
  <c r="Q3" i="1" l="1"/>
  <c r="Q10" i="1" l="1"/>
  <c r="S3" i="1"/>
  <c r="S10" i="1" s="1"/>
  <c r="R3" i="1"/>
  <c r="R10" i="1" s="1"/>
  <c r="T3" i="1" l="1"/>
  <c r="T10" i="1" l="1"/>
  <c r="U3" i="1"/>
  <c r="U10" i="1" s="1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BI_ERP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odcFile="C:\Users\magdalena.chomuszko\AppData\Roaming\Sage\DataSources\sage_hm_cube_connection.odc" keepAlive="1" name="HM-BI_ERP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<sst xmlns="http://schemas.openxmlformats.org/spreadsheetml/2006/main" count="38" uniqueCount="35">
  <si>
    <t>lp</t>
  </si>
  <si>
    <t>KŚT</t>
  </si>
  <si>
    <t>numer inwentarzowy</t>
  </si>
  <si>
    <t>nazwa środka trwałego</t>
  </si>
  <si>
    <t>wartość początkowa</t>
  </si>
  <si>
    <t>wartość netto</t>
  </si>
  <si>
    <t>stawka amortyzacyjna</t>
  </si>
  <si>
    <t>roczna amortyzacja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</si>
  <si>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</si>
  <si>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</si>
  <si>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</si>
  <si>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</si>
  <si>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</si>
  <si>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</si>
  <si>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</si>
  <si>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</si>
  <si>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</si>
  <si>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</si>
  <si>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</si>
  <si>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</si>
  <si>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1/2014/T</t>
  </si>
  <si>
    <t>samochód osobowy</t>
  </si>
  <si>
    <t>2/2015/T</t>
  </si>
  <si>
    <t>-</t>
  </si>
  <si>
    <t>1/2015/K</t>
  </si>
  <si>
    <t>zestaw konputerowy</t>
  </si>
  <si>
    <t>2/2015/K</t>
  </si>
  <si>
    <t>Laptop</t>
  </si>
  <si>
    <t>3/2016/K</t>
  </si>
  <si>
    <t>serwer</t>
  </si>
  <si>
    <t xml:space="preserve">oprogramowanie </t>
  </si>
  <si>
    <t>dotychczasowe umorzenie</t>
  </si>
  <si>
    <t>S/7/2014</t>
  </si>
  <si>
    <t>A/1/2015</t>
  </si>
  <si>
    <t>A/3/2016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</si>
</sst>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[$PLN]_-;\-* #,##0.00\ [$PLN]_-;_-* &quot;-&quot;??\ [$PLN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Protection="1">
      <protection locked="0" hidden="1"/>
    </xf>
    <xf numFmtId="0" fontId="2" fillId="0" borderId="7" xfId="0" applyFont="1" applyBorder="1" applyProtection="1">
      <protection locked="0" hidden="1"/>
    </xf>
    <xf numFmtId="0" fontId="2" fillId="0" borderId="8" xfId="0" applyFont="1" applyBorder="1" applyProtection="1">
      <protection locked="0" hidden="1"/>
    </xf>
    <xf numFmtId="43" fontId="2" fillId="0" borderId="8" xfId="0" applyNumberFormat="1" applyFont="1" applyBorder="1" applyProtection="1">
      <protection locked="0" hidden="1"/>
    </xf>
    <xf numFmtId="43" fontId="2" fillId="0" borderId="9" xfId="0" applyNumberFormat="1" applyFont="1" applyBorder="1" applyProtection="1">
      <protection hidden="1"/>
    </xf>
    <xf numFmtId="10" fontId="2" fillId="0" borderId="8" xfId="0" applyNumberFormat="1" applyFont="1" applyBorder="1" applyProtection="1">
      <protection locked="0" hidden="1"/>
    </xf>
    <xf numFmtId="43" fontId="2" fillId="0" borderId="10" xfId="0" applyNumberFormat="1" applyFont="1" applyBorder="1" applyProtection="1">
      <protection hidden="1"/>
    </xf>
    <xf numFmtId="43" fontId="2" fillId="0" borderId="11" xfId="0" applyNumberFormat="1" applyFont="1" applyBorder="1" applyProtection="1">
      <protection hidden="1"/>
    </xf>
    <xf numFmtId="43" fontId="2" fillId="0" borderId="12" xfId="0" applyNumberFormat="1" applyFont="1" applyBorder="1" applyProtection="1">
      <protection hidden="1"/>
    </xf>
    <xf numFmtId="0" fontId="2" fillId="0" borderId="13" xfId="0" applyFont="1" applyBorder="1" applyProtection="1">
      <protection locked="0" hidden="1"/>
    </xf>
    <xf numFmtId="0" fontId="2" fillId="0" borderId="11" xfId="0" applyFont="1" applyBorder="1" applyProtection="1">
      <protection locked="0" hidden="1"/>
    </xf>
    <xf numFmtId="43" fontId="2" fillId="0" borderId="11" xfId="0" applyNumberFormat="1" applyFont="1" applyBorder="1" applyProtection="1">
      <protection locked="0" hidden="1"/>
    </xf>
    <xf numFmtId="10" fontId="2" fillId="0" borderId="11" xfId="0" applyNumberFormat="1" applyFont="1" applyBorder="1" applyProtection="1">
      <protection locked="0" hidden="1"/>
    </xf>
    <xf numFmtId="43" fontId="2" fillId="0" borderId="14" xfId="0" applyNumberFormat="1" applyFont="1" applyBorder="1" applyProtection="1">
      <protection hidden="1"/>
    </xf>
    <xf numFmtId="0" fontId="2" fillId="0" borderId="15" xfId="0" applyFont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43" fontId="2" fillId="0" borderId="16" xfId="0" applyNumberFormat="1" applyFont="1" applyBorder="1" applyProtection="1">
      <protection locked="0" hidden="1"/>
    </xf>
    <xf numFmtId="43" fontId="2" fillId="0" borderId="17" xfId="0" applyNumberFormat="1" applyFont="1" applyBorder="1" applyProtection="1">
      <protection hidden="1"/>
    </xf>
    <xf numFmtId="10" fontId="2" fillId="0" borderId="16" xfId="0" applyNumberFormat="1" applyFont="1" applyBorder="1" applyProtection="1">
      <protection locked="0" hidden="1"/>
    </xf>
    <xf numFmtId="43" fontId="2" fillId="0" borderId="16" xfId="0" applyNumberFormat="1" applyFont="1" applyBorder="1" applyProtection="1">
      <protection hidden="1"/>
    </xf>
    <xf numFmtId="0" fontId="2" fillId="0" borderId="18" xfId="0" applyFont="1" applyBorder="1" applyProtection="1">
      <protection locked="0" hidden="1"/>
    </xf>
    <xf numFmtId="0" fontId="2" fillId="0" borderId="19" xfId="0" applyFont="1" applyBorder="1" applyProtection="1">
      <protection locked="0" hidden="1"/>
    </xf>
    <xf numFmtId="43" fontId="2" fillId="0" borderId="19" xfId="0" applyNumberFormat="1" applyFont="1" applyBorder="1" applyProtection="1">
      <protection locked="0" hidden="1"/>
    </xf>
    <xf numFmtId="0" fontId="2" fillId="0" borderId="1" xfId="0" applyFont="1" applyBorder="1" applyProtection="1">
      <protection hidden="1"/>
    </xf>
    <xf numFmtId="0" fontId="2" fillId="0" borderId="4" xfId="0" applyFont="1" applyBorder="1" applyProtection="1">
      <protection hidden="1"/>
    </xf>
    <xf numFmtId="43" fontId="1" fillId="0" borderId="4" xfId="0" applyNumberFormat="1" applyFont="1" applyBorder="1" applyProtection="1">
      <protection hidden="1"/>
    </xf>
    <xf numFmtId="43" fontId="1" fillId="0" borderId="20" xfId="0" applyNumberFormat="1" applyFont="1" applyBorder="1" applyProtection="1">
      <protection hidden="1"/>
    </xf>
    <xf numFmtId="43" fontId="2" fillId="2" borderId="2" xfId="0" applyNumberFormat="1" applyFont="1" applyFill="1" applyBorder="1" applyProtection="1">
      <protection hidden="1"/>
    </xf>
    <xf numFmtId="43" fontId="1" fillId="0" borderId="3" xfId="0" applyNumberFormat="1" applyFont="1" applyBorder="1" applyProtection="1">
      <protection hidden="1"/>
    </xf>
    <xf numFmtId="43" fontId="1" fillId="0" borderId="5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43" fontId="2" fillId="0" borderId="0" xfId="0" applyNumberFormat="1" applyFont="1" applyProtection="1"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Protection="1">
      <protection locked="0" hidden="1"/>
    </xf>
    <xf numFmtId="43" fontId="2" fillId="0" borderId="23" xfId="0" applyNumberFormat="1" applyFont="1" applyBorder="1" applyProtection="1">
      <protection locked="0"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Protection="1">
      <protection locked="0" hidden="1"/>
    </xf>
    <xf numFmtId="43" fontId="2" fillId="0" borderId="26" xfId="0" applyNumberFormat="1" applyFont="1" applyBorder="1" applyProtection="1">
      <protection locked="0" hidden="1"/>
    </xf>
    <xf numFmtId="164" fontId="2" fillId="0" borderId="0" xfId="0" applyNumberFormat="1" applyFont="1" applyProtection="1">
      <protection hidden="1"/>
    </xf>
    <xf numFmtId="43" fontId="2" fillId="0" borderId="26" xfId="0" applyNumberFormat="1" applyFont="1" applyFill="1" applyBorder="1" applyProtection="1">
      <protection locked="0"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Border="1" applyProtection="1">
      <protection locked="0" hidden="1"/>
    </xf>
    <xf numFmtId="43" fontId="2" fillId="0" borderId="29" xfId="0" applyNumberFormat="1" applyFont="1" applyFill="1" applyBorder="1" applyProtection="1">
      <protection locked="0"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abSelected="1" workbookViewId="0">
      <selection activeCell="D14" sqref="D14"/>
    </sheetView>
  </sheetViews>
  <sheetFormatPr defaultRowHeight="14.4" x14ac:dyDescent="0.3"/>
  <cols>
    <col min="4" max="4" width="17.33203125" bestFit="1" customWidth="1"/>
    <col min="5" max="5" width="12.6640625" bestFit="1" customWidth="1"/>
    <col min="6" max="6" width="11.6640625" bestFit="1" customWidth="1"/>
    <col min="8" max="8" width="11.6640625" bestFit="1" customWidth="1"/>
    <col min="9" max="18" width="10.6640625" bestFit="1" customWidth="1"/>
    <col min="19" max="20" width="9.21875" bestFit="1" customWidth="1"/>
    <col min="21" max="21" width="16.6640625" bestFit="1" customWidth="1"/>
  </cols>
  <sheetData>
    <row r="1" spans="1:21" ht="15" thickBot="1" x14ac:dyDescent="0.35"/>
    <row r="2" spans="1:21" ht="42" thickBot="1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5" t="s">
        <v>17</v>
      </c>
      <c r="S2" s="4" t="s">
        <v>18</v>
      </c>
      <c r="T2" s="4" t="s">
        <v>19</v>
      </c>
      <c r="U2" s="5" t="s">
        <v>5</v>
      </c>
    </row>
    <row r="3" spans="1:21" x14ac:dyDescent="0.3">
      <c r="A3" s="6">
        <v>1</v>
      </c>
      <c r="B3" s="7">
        <v>741</v>
      </c>
      <c r="C3" s="7" t="s">
        <v>20</v>
      </c>
      <c r="D3" s="8" t="s">
        <v>21</v>
      </c>
      <c r="E3" s="9">
        <v>49500</v>
      </c>
      <c r="F3" s="10">
        <f t="shared" ref="F3:F9" si="0">E3-D12</f>
        <v>8300</v>
      </c>
      <c r="G3" s="11">
        <v>0.2</v>
      </c>
      <c r="H3" s="12">
        <f>IF(F3&gt;(E3*G3),E3*G3,F3)</f>
        <v>8300</v>
      </c>
      <c r="I3" s="13">
        <f>IF($E$3*$G$3/12&lt;$F$3,$E$3*$G$3/12,$F$3)</f>
        <v>825</v>
      </c>
      <c r="J3" s="13">
        <f>IF($E$3*$G$3/12+$I$3&lt;$F$3,$E$3*$G$3/12,($F$3-$I$3))</f>
        <v>825</v>
      </c>
      <c r="K3" s="13">
        <f>IF($E$3*$G$3/12+$I$3+$J$3&lt;$F$3,$E$3*$G$3/12,($F$3-$I$3-$J$3))</f>
        <v>825</v>
      </c>
      <c r="L3" s="13">
        <f>IF($E$3*$G$3/12+$I$3+$J$3+$K$3&lt;$F$3,$E$3*$G$3/12,($F$3-$I$3-$J$3-$K$3))</f>
        <v>825</v>
      </c>
      <c r="M3" s="13">
        <f>IF($E$3*$G$3/12+$I$3+$J$3+$K$3+$L$3&lt;$F$3,$E$3*$G$3/12,($F$3-$I$3-$J$3-$K$3-$L$3))</f>
        <v>825</v>
      </c>
      <c r="N3" s="13">
        <f>IF($E$3*$G$3/12+$I$3+$J$3+$K$3+$L$3+$M$3&lt;$F$3,$E$3*$G$3/12,($F$3-$I$3-$J$3-$K$3-$L$3-$M$3))</f>
        <v>825</v>
      </c>
      <c r="O3" s="13">
        <f>IF($E$3*$G$3/12+$I$3+$J$3+$K$3+$L$3+$M$3+$N$3&lt;$F$3,$E$3*$G$3/12,($F$3-$I$3-$J$3-$K$3-$L$3-$M$3-$N$3))</f>
        <v>825</v>
      </c>
      <c r="P3" s="13">
        <f>IF($E$3*$G$3/12+$I$3+$J$3+$K$3+$L$3+$M$3+$N$3+$O$3&lt;$F$3,$E$3*$G$3/12,($F$3-$I$3-$J$3-$K$3-$L$3-$M$3-$N$3-$O$3))</f>
        <v>825</v>
      </c>
      <c r="Q3" s="13">
        <f>IF($E$3*$G$3/12+$I$3+$J$3+$K$3+$L$3+$M$3+$N$3+$O$3+$P$3&lt;$F$3,$E$3*$G$3/12,($F$3-$I$3-$J$3-$K$3-$L$3-$M$3-$N$3-$O$3-$P$3))</f>
        <v>825</v>
      </c>
      <c r="R3" s="13">
        <f>IF($E$3*$G$3/12+$I$3+$J$3+$K$3+$L$3+$M$3+$N$3+$O$3+$P$3+$Q$3&lt;$F$3,$E$3*$G$3/12,($F$3-$I$3-$J$3-$K$3-$L$3-$M$3-$N$3-$O$3-$P$3-$Q$3))</f>
        <v>825</v>
      </c>
      <c r="S3" s="13">
        <f>IF($E$3*$G$3/12+$I$3+$J$3+$K$3+$L$3+$M$3+$N$3+$O$3+$P$3+$Q$3+$R$3&lt;$F$3,$E$3*$G$3/12,($F$3-$I$3-$J$3-$K$3-$L$3-$M$3-$N$3-$O$3-$P$3-$Q$3-$R$3))</f>
        <v>50</v>
      </c>
      <c r="T3" s="13">
        <f>IF($E$3*$G$3/12+SUM(I3:S3)&lt;$F$3,$E$3*$G$3/12,(F3-SUM(I3:S3)))</f>
        <v>0</v>
      </c>
      <c r="U3" s="14" t="str">
        <f>IF(F3-SUM(I3:T3)&gt;0,F3-SUM(I3:T3),"koniec amortyzacji")</f>
        <v>koniec amortyzacji</v>
      </c>
    </row>
    <row r="4" spans="1:21" x14ac:dyDescent="0.3">
      <c r="A4" s="15">
        <v>2</v>
      </c>
      <c r="B4" s="16">
        <v>741</v>
      </c>
      <c r="C4" s="16" t="s">
        <v>22</v>
      </c>
      <c r="D4" s="16" t="s">
        <v>21</v>
      </c>
      <c r="E4" s="17">
        <v>36190</v>
      </c>
      <c r="F4" s="10">
        <f t="shared" si="0"/>
        <v>25333</v>
      </c>
      <c r="G4" s="18">
        <v>0.2</v>
      </c>
      <c r="H4" s="12">
        <f t="shared" ref="H4:H9" si="1">IF(F4&lt;&gt;"",IF(F4&gt;E4*G4,E4*G4,F4),"")</f>
        <v>7238</v>
      </c>
      <c r="I4" s="13">
        <f>IF($E$4*$G$4/12&lt;$F$4,$E$4*$G$4/12,$F$4)</f>
        <v>603.16666666666663</v>
      </c>
      <c r="J4" s="13">
        <f>IF($E$4*$G$4/12+$I$4&lt;$F$4,$E$4*$G$4/12,($F$4-$I$4))</f>
        <v>603.16666666666663</v>
      </c>
      <c r="K4" s="13">
        <f t="shared" ref="K4:Q4" si="2">IFERROR(($E$4*$G$4)/12,"")</f>
        <v>603.16666666666663</v>
      </c>
      <c r="L4" s="13">
        <f t="shared" si="2"/>
        <v>603.16666666666663</v>
      </c>
      <c r="M4" s="13">
        <f t="shared" si="2"/>
        <v>603.16666666666663</v>
      </c>
      <c r="N4" s="13">
        <f t="shared" si="2"/>
        <v>603.16666666666663</v>
      </c>
      <c r="O4" s="13">
        <f t="shared" si="2"/>
        <v>603.16666666666663</v>
      </c>
      <c r="P4" s="13">
        <f t="shared" si="2"/>
        <v>603.16666666666663</v>
      </c>
      <c r="Q4" s="13">
        <f t="shared" si="2"/>
        <v>603.16666666666663</v>
      </c>
      <c r="R4" s="13">
        <v>0</v>
      </c>
      <c r="S4" s="13">
        <v>0</v>
      </c>
      <c r="T4" s="13">
        <v>0</v>
      </c>
      <c r="U4" s="19" t="s">
        <v>23</v>
      </c>
    </row>
    <row r="5" spans="1:21" x14ac:dyDescent="0.3">
      <c r="A5" s="20">
        <v>3</v>
      </c>
      <c r="B5" s="21">
        <v>491</v>
      </c>
      <c r="C5" s="21" t="s">
        <v>24</v>
      </c>
      <c r="D5" s="21" t="s">
        <v>25</v>
      </c>
      <c r="E5" s="22">
        <v>3600</v>
      </c>
      <c r="F5" s="23">
        <f t="shared" si="0"/>
        <v>2520</v>
      </c>
      <c r="G5" s="24">
        <v>0.3</v>
      </c>
      <c r="H5" s="13">
        <f t="shared" si="1"/>
        <v>1080</v>
      </c>
      <c r="I5" s="13">
        <f>IFERROR(($E$5*$G$5)/12,"")</f>
        <v>90</v>
      </c>
      <c r="J5" s="13">
        <f t="shared" ref="J5:T5" si="3">IFERROR(($E$5*$G$5)/12,"")</f>
        <v>90</v>
      </c>
      <c r="K5" s="13">
        <f t="shared" si="3"/>
        <v>90</v>
      </c>
      <c r="L5" s="13">
        <f t="shared" si="3"/>
        <v>90</v>
      </c>
      <c r="M5" s="13">
        <f t="shared" si="3"/>
        <v>90</v>
      </c>
      <c r="N5" s="13">
        <f t="shared" si="3"/>
        <v>90</v>
      </c>
      <c r="O5" s="13">
        <f t="shared" si="3"/>
        <v>90</v>
      </c>
      <c r="P5" s="13">
        <f t="shared" si="3"/>
        <v>90</v>
      </c>
      <c r="Q5" s="13">
        <f t="shared" si="3"/>
        <v>90</v>
      </c>
      <c r="R5" s="13">
        <f t="shared" si="3"/>
        <v>90</v>
      </c>
      <c r="S5" s="13">
        <f t="shared" si="3"/>
        <v>90</v>
      </c>
      <c r="T5" s="13">
        <f t="shared" si="3"/>
        <v>90</v>
      </c>
      <c r="U5" s="19">
        <f t="shared" ref="U5:U9" si="4">F5-SUM(I5:T5)</f>
        <v>1440</v>
      </c>
    </row>
    <row r="6" spans="1:21" x14ac:dyDescent="0.3">
      <c r="A6" s="15">
        <v>4</v>
      </c>
      <c r="B6" s="16">
        <v>491</v>
      </c>
      <c r="C6" s="16" t="s">
        <v>26</v>
      </c>
      <c r="D6" s="16" t="s">
        <v>27</v>
      </c>
      <c r="E6" s="17">
        <v>4300</v>
      </c>
      <c r="F6" s="10">
        <f t="shared" si="0"/>
        <v>3655</v>
      </c>
      <c r="G6" s="18">
        <v>0.3</v>
      </c>
      <c r="H6" s="12">
        <f t="shared" si="1"/>
        <v>1290</v>
      </c>
      <c r="I6" s="13">
        <f>IFERROR(($E$6*$G$6)/12,"")</f>
        <v>107.5</v>
      </c>
      <c r="J6" s="13">
        <f t="shared" ref="J6:T6" si="5">IFERROR(($E$6*$G$6)/12,"")</f>
        <v>107.5</v>
      </c>
      <c r="K6" s="13">
        <f t="shared" si="5"/>
        <v>107.5</v>
      </c>
      <c r="L6" s="13">
        <f t="shared" si="5"/>
        <v>107.5</v>
      </c>
      <c r="M6" s="13">
        <f t="shared" si="5"/>
        <v>107.5</v>
      </c>
      <c r="N6" s="13">
        <f t="shared" si="5"/>
        <v>107.5</v>
      </c>
      <c r="O6" s="13">
        <f t="shared" si="5"/>
        <v>107.5</v>
      </c>
      <c r="P6" s="13">
        <f t="shared" si="5"/>
        <v>107.5</v>
      </c>
      <c r="Q6" s="13">
        <f t="shared" si="5"/>
        <v>107.5</v>
      </c>
      <c r="R6" s="13">
        <f t="shared" si="5"/>
        <v>107.5</v>
      </c>
      <c r="S6" s="13">
        <f t="shared" si="5"/>
        <v>107.5</v>
      </c>
      <c r="T6" s="13">
        <f t="shared" si="5"/>
        <v>107.5</v>
      </c>
      <c r="U6" s="19">
        <f t="shared" si="4"/>
        <v>2365</v>
      </c>
    </row>
    <row r="7" spans="1:21" x14ac:dyDescent="0.3">
      <c r="A7" s="20">
        <v>5</v>
      </c>
      <c r="B7" s="16">
        <v>491</v>
      </c>
      <c r="C7" s="16" t="s">
        <v>28</v>
      </c>
      <c r="D7" s="16" t="s">
        <v>29</v>
      </c>
      <c r="E7" s="17">
        <v>7880</v>
      </c>
      <c r="F7" s="10">
        <f t="shared" si="0"/>
        <v>7880</v>
      </c>
      <c r="G7" s="18">
        <v>0.3</v>
      </c>
      <c r="H7" s="13">
        <f t="shared" si="1"/>
        <v>2364</v>
      </c>
      <c r="I7" s="13">
        <v>0</v>
      </c>
      <c r="J7" s="13">
        <f t="shared" ref="J7:T7" si="6">IFERROR(($E$7*$G$7)/12,"")</f>
        <v>197</v>
      </c>
      <c r="K7" s="13">
        <f t="shared" si="6"/>
        <v>197</v>
      </c>
      <c r="L7" s="13">
        <f t="shared" si="6"/>
        <v>197</v>
      </c>
      <c r="M7" s="13">
        <f t="shared" si="6"/>
        <v>197</v>
      </c>
      <c r="N7" s="13">
        <f t="shared" si="6"/>
        <v>197</v>
      </c>
      <c r="O7" s="13">
        <f t="shared" si="6"/>
        <v>197</v>
      </c>
      <c r="P7" s="13">
        <f t="shared" si="6"/>
        <v>197</v>
      </c>
      <c r="Q7" s="13">
        <f t="shared" si="6"/>
        <v>197</v>
      </c>
      <c r="R7" s="13">
        <f t="shared" si="6"/>
        <v>197</v>
      </c>
      <c r="S7" s="13">
        <f t="shared" si="6"/>
        <v>197</v>
      </c>
      <c r="T7" s="13">
        <f t="shared" si="6"/>
        <v>197</v>
      </c>
      <c r="U7" s="19">
        <f t="shared" si="4"/>
        <v>5713</v>
      </c>
    </row>
    <row r="8" spans="1:21" x14ac:dyDescent="0.3">
      <c r="A8" s="20">
        <v>6</v>
      </c>
      <c r="B8" s="21"/>
      <c r="C8" s="21"/>
      <c r="D8" s="21" t="s">
        <v>30</v>
      </c>
      <c r="E8" s="22">
        <v>10050</v>
      </c>
      <c r="F8" s="10">
        <f t="shared" si="0"/>
        <v>10050</v>
      </c>
      <c r="G8" s="24">
        <v>0.5</v>
      </c>
      <c r="H8" s="25">
        <f t="shared" si="1"/>
        <v>5025</v>
      </c>
      <c r="I8" s="13">
        <v>0</v>
      </c>
      <c r="J8" s="13">
        <f t="shared" ref="J8:T8" si="7">IFERROR(($E$8*$G$8)/12,"")</f>
        <v>418.75</v>
      </c>
      <c r="K8" s="13">
        <f t="shared" si="7"/>
        <v>418.75</v>
      </c>
      <c r="L8" s="13">
        <f t="shared" si="7"/>
        <v>418.75</v>
      </c>
      <c r="M8" s="13">
        <f t="shared" si="7"/>
        <v>418.75</v>
      </c>
      <c r="N8" s="13">
        <f t="shared" si="7"/>
        <v>418.75</v>
      </c>
      <c r="O8" s="13">
        <f t="shared" si="7"/>
        <v>418.75</v>
      </c>
      <c r="P8" s="13">
        <f t="shared" si="7"/>
        <v>418.75</v>
      </c>
      <c r="Q8" s="13">
        <f t="shared" si="7"/>
        <v>418.75</v>
      </c>
      <c r="R8" s="13">
        <f t="shared" si="7"/>
        <v>418.75</v>
      </c>
      <c r="S8" s="13">
        <f t="shared" si="7"/>
        <v>418.75</v>
      </c>
      <c r="T8" s="13">
        <f t="shared" si="7"/>
        <v>418.75</v>
      </c>
      <c r="U8" s="19">
        <f t="shared" si="4"/>
        <v>5443.75</v>
      </c>
    </row>
    <row r="9" spans="1:21" ht="15" thickBot="1" x14ac:dyDescent="0.35">
      <c r="A9" s="26">
        <v>7</v>
      </c>
      <c r="B9" s="27"/>
      <c r="C9" s="27"/>
      <c r="D9" s="27"/>
      <c r="E9" s="28"/>
      <c r="F9" s="10">
        <f t="shared" si="0"/>
        <v>0</v>
      </c>
      <c r="G9" s="18"/>
      <c r="H9" s="13">
        <f t="shared" si="1"/>
        <v>0</v>
      </c>
      <c r="I9" s="13">
        <f>IFERROR(($E$9*$G$9)/12,"")</f>
        <v>0</v>
      </c>
      <c r="J9" s="13">
        <f t="shared" ref="J9:T9" si="8">IFERROR(($E$9*$G$9)/12,"")</f>
        <v>0</v>
      </c>
      <c r="K9" s="13">
        <f t="shared" si="8"/>
        <v>0</v>
      </c>
      <c r="L9" s="13">
        <f t="shared" si="8"/>
        <v>0</v>
      </c>
      <c r="M9" s="13">
        <f t="shared" si="8"/>
        <v>0</v>
      </c>
      <c r="N9" s="13">
        <f t="shared" si="8"/>
        <v>0</v>
      </c>
      <c r="O9" s="13">
        <f t="shared" si="8"/>
        <v>0</v>
      </c>
      <c r="P9" s="13">
        <f t="shared" si="8"/>
        <v>0</v>
      </c>
      <c r="Q9" s="13">
        <f t="shared" si="8"/>
        <v>0</v>
      </c>
      <c r="R9" s="13">
        <f t="shared" si="8"/>
        <v>0</v>
      </c>
      <c r="S9" s="13">
        <f t="shared" si="8"/>
        <v>0</v>
      </c>
      <c r="T9" s="13">
        <f t="shared" si="8"/>
        <v>0</v>
      </c>
      <c r="U9" s="19">
        <f t="shared" si="4"/>
        <v>0</v>
      </c>
    </row>
    <row r="10" spans="1:21" ht="15" thickBot="1" x14ac:dyDescent="0.35">
      <c r="A10" s="29"/>
      <c r="B10" s="30"/>
      <c r="C10" s="30"/>
      <c r="D10" s="30"/>
      <c r="E10" s="31">
        <f>SUM(E3:E9)</f>
        <v>111520</v>
      </c>
      <c r="F10" s="32">
        <f>SUM(F3:F9)</f>
        <v>57738</v>
      </c>
      <c r="G10" s="33"/>
      <c r="H10" s="34">
        <f t="shared" ref="H10:U10" si="9">SUM(H3:H9)</f>
        <v>25297</v>
      </c>
      <c r="I10" s="31">
        <f t="shared" si="9"/>
        <v>1625.6666666666665</v>
      </c>
      <c r="J10" s="31">
        <f t="shared" si="9"/>
        <v>2241.4166666666665</v>
      </c>
      <c r="K10" s="31">
        <f t="shared" si="9"/>
        <v>2241.4166666666665</v>
      </c>
      <c r="L10" s="31">
        <f t="shared" si="9"/>
        <v>2241.4166666666665</v>
      </c>
      <c r="M10" s="31">
        <f t="shared" si="9"/>
        <v>2241.4166666666665</v>
      </c>
      <c r="N10" s="31">
        <f t="shared" si="9"/>
        <v>2241.4166666666665</v>
      </c>
      <c r="O10" s="31">
        <f t="shared" si="9"/>
        <v>2241.4166666666665</v>
      </c>
      <c r="P10" s="31">
        <f t="shared" si="9"/>
        <v>2241.4166666666665</v>
      </c>
      <c r="Q10" s="31">
        <f t="shared" si="9"/>
        <v>2241.4166666666665</v>
      </c>
      <c r="R10" s="31">
        <f t="shared" si="9"/>
        <v>1638.25</v>
      </c>
      <c r="S10" s="31">
        <f t="shared" si="9"/>
        <v>863.25</v>
      </c>
      <c r="T10" s="31">
        <f t="shared" si="9"/>
        <v>813.25</v>
      </c>
      <c r="U10" s="35">
        <f t="shared" si="9"/>
        <v>14961.75</v>
      </c>
    </row>
    <row r="11" spans="1:21" ht="15" thickBot="1" x14ac:dyDescent="0.35">
      <c r="A11" s="36"/>
      <c r="B11" s="36"/>
      <c r="C11" s="36"/>
      <c r="D11" s="36"/>
      <c r="E11" s="3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x14ac:dyDescent="0.3">
      <c r="A12" s="36"/>
      <c r="B12" s="38" t="s">
        <v>31</v>
      </c>
      <c r="C12" s="39" t="s">
        <v>20</v>
      </c>
      <c r="D12" s="40">
        <v>41200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x14ac:dyDescent="0.3">
      <c r="A13" s="36"/>
      <c r="B13" s="41"/>
      <c r="C13" s="42" t="s">
        <v>32</v>
      </c>
      <c r="D13" s="43">
        <v>10857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x14ac:dyDescent="0.3">
      <c r="A14" s="36"/>
      <c r="B14" s="41"/>
      <c r="C14" s="42" t="s">
        <v>33</v>
      </c>
      <c r="D14" s="43">
        <v>1080</v>
      </c>
      <c r="E14" s="36"/>
      <c r="F14" s="36"/>
      <c r="G14" s="36"/>
      <c r="H14" s="36"/>
      <c r="I14" s="36"/>
      <c r="J14" s="44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x14ac:dyDescent="0.3">
      <c r="A15" s="36"/>
      <c r="B15" s="41"/>
      <c r="C15" s="42" t="s">
        <v>34</v>
      </c>
      <c r="D15" s="43">
        <v>645</v>
      </c>
      <c r="E15" s="36"/>
      <c r="F15" s="36"/>
      <c r="G15" s="36"/>
      <c r="H15" s="36"/>
      <c r="I15" s="36"/>
      <c r="J15" s="37"/>
      <c r="K15" s="36"/>
      <c r="L15" s="36"/>
      <c r="M15" s="36"/>
      <c r="N15" s="36"/>
      <c r="O15" s="36"/>
      <c r="P15" s="36"/>
      <c r="Q15" s="36"/>
      <c r="R15" s="37"/>
      <c r="S15" s="36"/>
      <c r="T15" s="36"/>
      <c r="U15" s="36"/>
    </row>
    <row r="16" spans="1:21" x14ac:dyDescent="0.3">
      <c r="A16" s="36"/>
      <c r="B16" s="41"/>
      <c r="C16" s="42"/>
      <c r="D16" s="45">
        <v>0</v>
      </c>
      <c r="E16" s="36"/>
      <c r="F16" s="36"/>
      <c r="G16" s="37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x14ac:dyDescent="0.3">
      <c r="A17" s="36"/>
      <c r="B17" s="41"/>
      <c r="C17" s="42"/>
      <c r="D17" s="45">
        <v>0</v>
      </c>
      <c r="E17" s="37"/>
      <c r="F17" s="36"/>
      <c r="G17" s="36"/>
      <c r="H17" s="37"/>
      <c r="I17" s="36"/>
      <c r="J17" s="36"/>
      <c r="K17" s="36"/>
      <c r="L17" s="36"/>
      <c r="M17" s="36"/>
      <c r="N17" s="36"/>
      <c r="O17" s="36"/>
      <c r="P17" s="36"/>
      <c r="Q17" s="37"/>
      <c r="R17" s="36"/>
      <c r="S17" s="36"/>
      <c r="T17" s="36"/>
      <c r="U17" s="36"/>
    </row>
    <row r="18" spans="1:21" ht="15" thickBot="1" x14ac:dyDescent="0.35">
      <c r="A18" s="36"/>
      <c r="B18" s="46"/>
      <c r="C18" s="47"/>
      <c r="D18" s="48">
        <v>0</v>
      </c>
      <c r="E18" s="36"/>
      <c r="F18" s="37"/>
      <c r="G18" s="36"/>
      <c r="H18" s="36"/>
      <c r="I18" s="36"/>
      <c r="J18" s="36"/>
      <c r="K18" s="36"/>
      <c r="L18" s="36"/>
      <c r="M18" s="36"/>
      <c r="N18" s="36"/>
      <c r="O18" s="37"/>
      <c r="P18" s="36"/>
      <c r="Q18" s="36"/>
      <c r="R18" s="36"/>
      <c r="S18" s="36"/>
      <c r="T18" s="36"/>
      <c r="U18" s="36"/>
    </row>
  </sheetData>
  <sheetProtection algorithmName="SHA-512" hashValue="DOgotpXLaJHfWXP0gloOVo2C40cfxlTU3zFVGDyKot/hWWLxZbzwaZAlO9Ws9xOykuS8eQqf0Jk4n9m++B/93Q==" saltValue="glIKvJ0oiAt6GjvSgSalDw==" spinCount="100000" sheet="1" objects="1" scenarios="1"/>
  <mergeCells count="1">
    <mergeCell ref="B12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2017-03-16T18:38:30Z</dcterms:created>
  <dcterms:modified xsi:type="dcterms:W3CDTF">2017-03-16T18:40:23Z</dcterms:modified>
</cp:coreProperties>
</file>