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408" activeTab="1"/>
  </bookViews>
  <sheets>
    <sheet name="start" sheetId="8" r:id="rId1"/>
    <sheet name="dekrety" sheetId="1" r:id="rId2"/>
    <sheet name="ZOiS" sheetId="7" r:id="rId3"/>
    <sheet name="plan kont" sheetId="6" r:id="rId4"/>
  </sheets>
  <definedNames>
    <definedName name="_xlnm._FilterDatabase" localSheetId="1" hidden="1">dekrety!$B$3:$F$51</definedName>
  </definedNames>
  <calcPr calcId="152511"/>
</workbook>
</file>

<file path=xl/calcChain.xml><?xml version="1.0" encoding="utf-8"?>
<calcChain xmlns="http://schemas.openxmlformats.org/spreadsheetml/2006/main">
  <c r="F18" i="1" l="1"/>
  <c r="E19" i="1"/>
  <c r="F11" i="1"/>
  <c r="E12" i="1"/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4" i="1"/>
  <c r="C66" i="7" l="1"/>
  <c r="D66" i="7"/>
  <c r="E66" i="7"/>
  <c r="F66" i="7"/>
  <c r="H66" i="7" l="1"/>
  <c r="G66" i="7"/>
  <c r="C54" i="7" l="1"/>
  <c r="D54" i="7"/>
  <c r="E54" i="7"/>
  <c r="F54" i="7"/>
  <c r="C55" i="7"/>
  <c r="D55" i="7"/>
  <c r="E55" i="7"/>
  <c r="F55" i="7"/>
  <c r="G54" i="7" l="1"/>
  <c r="G55" i="7"/>
  <c r="H55" i="7"/>
  <c r="H54" i="7"/>
  <c r="B57" i="7"/>
  <c r="E57" i="7" s="1"/>
  <c r="C57" i="7" l="1"/>
  <c r="F57" i="7"/>
  <c r="D57" i="7"/>
  <c r="B53" i="7"/>
  <c r="C53" i="7" s="1"/>
  <c r="C52" i="7" s="1"/>
  <c r="B56" i="7"/>
  <c r="G57" i="7" l="1"/>
  <c r="H57" i="7"/>
  <c r="F53" i="7"/>
  <c r="E53" i="7"/>
  <c r="D53" i="7"/>
  <c r="D52" i="7" s="1"/>
  <c r="B80" i="7"/>
  <c r="B81" i="7"/>
  <c r="B82" i="7"/>
  <c r="B83" i="7"/>
  <c r="C83" i="7" s="1"/>
  <c r="B84" i="7"/>
  <c r="B85" i="7"/>
  <c r="B45" i="7"/>
  <c r="C45" i="7" s="1"/>
  <c r="B46" i="7"/>
  <c r="C46" i="7" s="1"/>
  <c r="E52" i="7" l="1"/>
  <c r="G53" i="7"/>
  <c r="G52" i="7" s="1"/>
  <c r="F52" i="7"/>
  <c r="H53" i="7"/>
  <c r="H52" i="7" s="1"/>
  <c r="E46" i="7"/>
  <c r="E45" i="7"/>
  <c r="F46" i="7"/>
  <c r="F45" i="7"/>
  <c r="D46" i="7"/>
  <c r="D45" i="7"/>
  <c r="E83" i="7"/>
  <c r="D83" i="7"/>
  <c r="F83" i="7"/>
  <c r="C24" i="7"/>
  <c r="D24" i="7"/>
  <c r="E24" i="7"/>
  <c r="F24" i="7"/>
  <c r="C20" i="7"/>
  <c r="D20" i="7"/>
  <c r="E20" i="7"/>
  <c r="F20" i="7"/>
  <c r="C56" i="7"/>
  <c r="D56" i="7"/>
  <c r="E56" i="7"/>
  <c r="F56" i="7"/>
  <c r="C23" i="7"/>
  <c r="D23" i="7"/>
  <c r="E23" i="7"/>
  <c r="F23" i="7"/>
  <c r="G56" i="7" l="1"/>
  <c r="H45" i="7"/>
  <c r="H46" i="7"/>
  <c r="G45" i="7"/>
  <c r="G83" i="7"/>
  <c r="H56" i="7"/>
  <c r="H83" i="7"/>
  <c r="G46" i="7"/>
  <c r="H23" i="7"/>
  <c r="H20" i="7"/>
  <c r="G20" i="7"/>
  <c r="G24" i="7"/>
  <c r="H24" i="7"/>
  <c r="G23" i="7"/>
  <c r="F52" i="1" l="1"/>
  <c r="E52" i="1"/>
  <c r="J3" i="1" l="1"/>
  <c r="K3" i="1"/>
  <c r="C33" i="7"/>
  <c r="D33" i="7"/>
  <c r="E33" i="7"/>
  <c r="F33" i="7"/>
  <c r="C34" i="7"/>
  <c r="D34" i="7"/>
  <c r="E34" i="7"/>
  <c r="F34" i="7"/>
  <c r="C35" i="7"/>
  <c r="D35" i="7"/>
  <c r="E35" i="7"/>
  <c r="F35" i="7"/>
  <c r="C36" i="7"/>
  <c r="D36" i="7"/>
  <c r="E36" i="7"/>
  <c r="F36" i="7"/>
  <c r="C37" i="7"/>
  <c r="D37" i="7"/>
  <c r="E37" i="7"/>
  <c r="F37" i="7"/>
  <c r="C27" i="7"/>
  <c r="D27" i="7"/>
  <c r="E27" i="7"/>
  <c r="F27" i="7"/>
  <c r="C28" i="7"/>
  <c r="D28" i="7"/>
  <c r="E28" i="7"/>
  <c r="F28" i="7"/>
  <c r="C29" i="7"/>
  <c r="D29" i="7"/>
  <c r="E29" i="7"/>
  <c r="F29" i="7"/>
  <c r="C30" i="7"/>
  <c r="D30" i="7"/>
  <c r="E30" i="7"/>
  <c r="F30" i="7"/>
  <c r="C31" i="7"/>
  <c r="D31" i="7"/>
  <c r="E31" i="7"/>
  <c r="F31" i="7"/>
  <c r="B47" i="7"/>
  <c r="B48" i="7"/>
  <c r="E48" i="7" s="1"/>
  <c r="B49" i="7"/>
  <c r="C49" i="7" s="1"/>
  <c r="B50" i="7"/>
  <c r="C50" i="7" s="1"/>
  <c r="B51" i="7"/>
  <c r="C51" i="7" s="1"/>
  <c r="B52" i="7"/>
  <c r="B58" i="7"/>
  <c r="C58" i="7" s="1"/>
  <c r="B59" i="7"/>
  <c r="C59" i="7" s="1"/>
  <c r="B60" i="7"/>
  <c r="C60" i="7" s="1"/>
  <c r="B61" i="7"/>
  <c r="E61" i="7" s="1"/>
  <c r="B62" i="7"/>
  <c r="D62" i="7" s="1"/>
  <c r="B63" i="7"/>
  <c r="C63" i="7" s="1"/>
  <c r="B64" i="7"/>
  <c r="C64" i="7" s="1"/>
  <c r="B65" i="7"/>
  <c r="E65" i="7" s="1"/>
  <c r="B67" i="7"/>
  <c r="E67" i="7" s="1"/>
  <c r="B68" i="7"/>
  <c r="C68" i="7" s="1"/>
  <c r="B69" i="7"/>
  <c r="C69" i="7" s="1"/>
  <c r="B70" i="7"/>
  <c r="E70" i="7" s="1"/>
  <c r="B71" i="7"/>
  <c r="C71" i="7" s="1"/>
  <c r="B72" i="7"/>
  <c r="C72" i="7" s="1"/>
  <c r="B73" i="7"/>
  <c r="C73" i="7" s="1"/>
  <c r="B74" i="7"/>
  <c r="E74" i="7" s="1"/>
  <c r="B75" i="7"/>
  <c r="D75" i="7" s="1"/>
  <c r="B76" i="7"/>
  <c r="C76" i="7" s="1"/>
  <c r="B77" i="7"/>
  <c r="C77" i="7" s="1"/>
  <c r="B78" i="7"/>
  <c r="E78" i="7" s="1"/>
  <c r="B79" i="7"/>
  <c r="D79" i="7" s="1"/>
  <c r="C80" i="7"/>
  <c r="C81" i="7"/>
  <c r="E82" i="7"/>
  <c r="C84" i="7"/>
  <c r="C85" i="7"/>
  <c r="B39" i="7"/>
  <c r="C39" i="7" s="1"/>
  <c r="B40" i="7"/>
  <c r="C40" i="7" s="1"/>
  <c r="B41" i="7"/>
  <c r="B42" i="7"/>
  <c r="D42" i="7" s="1"/>
  <c r="B43" i="7"/>
  <c r="C43" i="7" s="1"/>
  <c r="B44" i="7"/>
  <c r="C44" i="7" s="1"/>
  <c r="B26" i="7"/>
  <c r="B32" i="7"/>
  <c r="D32" i="7" s="1"/>
  <c r="H32" i="7" s="1"/>
  <c r="B38" i="7"/>
  <c r="B5" i="7"/>
  <c r="C5" i="7" s="1"/>
  <c r="B6" i="7"/>
  <c r="D6" i="7" s="1"/>
  <c r="B7" i="7"/>
  <c r="E7" i="7" s="1"/>
  <c r="B8" i="7"/>
  <c r="E8" i="7" s="1"/>
  <c r="B9" i="7"/>
  <c r="C9" i="7" s="1"/>
  <c r="B10" i="7"/>
  <c r="D10" i="7" s="1"/>
  <c r="B11" i="7"/>
  <c r="E11" i="7" s="1"/>
  <c r="B12" i="7"/>
  <c r="B13" i="7"/>
  <c r="C13" i="7" s="1"/>
  <c r="B14" i="7"/>
  <c r="D14" i="7" s="1"/>
  <c r="B15" i="7"/>
  <c r="E15" i="7" s="1"/>
  <c r="B16" i="7"/>
  <c r="E16" i="7" s="1"/>
  <c r="B17" i="7"/>
  <c r="C17" i="7" s="1"/>
  <c r="B18" i="7"/>
  <c r="D18" i="7" s="1"/>
  <c r="B19" i="7"/>
  <c r="E19" i="7" s="1"/>
  <c r="B21" i="7"/>
  <c r="D21" i="7" s="1"/>
  <c r="B22" i="7"/>
  <c r="C22" i="7" s="1"/>
  <c r="B25" i="7"/>
  <c r="D25" i="7" s="1"/>
  <c r="B4" i="7"/>
  <c r="H31" i="7" l="1"/>
  <c r="H30" i="7"/>
  <c r="H29" i="7"/>
  <c r="H28" i="7"/>
  <c r="H27" i="7"/>
  <c r="H37" i="7"/>
  <c r="H36" i="7"/>
  <c r="H35" i="7"/>
  <c r="H34" i="7"/>
  <c r="H33" i="7"/>
  <c r="G31" i="7"/>
  <c r="G30" i="7"/>
  <c r="G29" i="7"/>
  <c r="G28" i="7"/>
  <c r="G27" i="7"/>
  <c r="G37" i="7"/>
  <c r="G36" i="7"/>
  <c r="G35" i="7"/>
  <c r="G34" i="7"/>
  <c r="G33" i="7"/>
  <c r="C26" i="7"/>
  <c r="E26" i="7"/>
  <c r="F48" i="7"/>
  <c r="D26" i="7"/>
  <c r="F26" i="7"/>
  <c r="F73" i="7"/>
  <c r="F70" i="7"/>
  <c r="F49" i="7"/>
  <c r="D49" i="7"/>
  <c r="C78" i="7"/>
  <c r="F75" i="7"/>
  <c r="C65" i="7"/>
  <c r="F58" i="7"/>
  <c r="E50" i="7"/>
  <c r="C75" i="7"/>
  <c r="D70" i="7"/>
  <c r="F67" i="7"/>
  <c r="D65" i="7"/>
  <c r="E49" i="7"/>
  <c r="D48" i="7"/>
  <c r="D67" i="7"/>
  <c r="C67" i="7"/>
  <c r="F65" i="7"/>
  <c r="D82" i="7"/>
  <c r="F63" i="7"/>
  <c r="E84" i="7"/>
  <c r="F79" i="7"/>
  <c r="D84" i="7"/>
  <c r="F81" i="7"/>
  <c r="C79" i="7"/>
  <c r="C62" i="7"/>
  <c r="F59" i="7"/>
  <c r="E85" i="7"/>
  <c r="F69" i="7"/>
  <c r="E59" i="7"/>
  <c r="F71" i="7"/>
  <c r="E79" i="7"/>
  <c r="F78" i="7"/>
  <c r="E71" i="7"/>
  <c r="C61" i="7"/>
  <c r="F84" i="7"/>
  <c r="F82" i="7"/>
  <c r="D78" i="7"/>
  <c r="F76" i="7"/>
  <c r="E72" i="7"/>
  <c r="D71" i="7"/>
  <c r="F62" i="7"/>
  <c r="F51" i="7"/>
  <c r="E58" i="7"/>
  <c r="C82" i="7"/>
  <c r="F80" i="7"/>
  <c r="E76" i="7"/>
  <c r="E75" i="7"/>
  <c r="D74" i="7"/>
  <c r="C70" i="7"/>
  <c r="F68" i="7"/>
  <c r="E63" i="7"/>
  <c r="E62" i="7"/>
  <c r="F61" i="7"/>
  <c r="F60" i="7"/>
  <c r="D58" i="7"/>
  <c r="C48" i="7"/>
  <c r="C47" i="7" s="1"/>
  <c r="F85" i="7"/>
  <c r="E80" i="7"/>
  <c r="F77" i="7"/>
  <c r="C74" i="7"/>
  <c r="F72" i="7"/>
  <c r="E68" i="7"/>
  <c r="F64" i="7"/>
  <c r="D61" i="7"/>
  <c r="F50" i="7"/>
  <c r="F74" i="7"/>
  <c r="E73" i="7"/>
  <c r="D72" i="7"/>
  <c r="E69" i="7"/>
  <c r="D68" i="7"/>
  <c r="E64" i="7"/>
  <c r="D63" i="7"/>
  <c r="E60" i="7"/>
  <c r="D59" i="7"/>
  <c r="E51" i="7"/>
  <c r="D50" i="7"/>
  <c r="D85" i="7"/>
  <c r="E81" i="7"/>
  <c r="D80" i="7"/>
  <c r="E77" i="7"/>
  <c r="D76" i="7"/>
  <c r="D81" i="7"/>
  <c r="D77" i="7"/>
  <c r="D73" i="7"/>
  <c r="D69" i="7"/>
  <c r="D64" i="7"/>
  <c r="D60" i="7"/>
  <c r="D51" i="7"/>
  <c r="E42" i="7"/>
  <c r="F39" i="7"/>
  <c r="C42" i="7"/>
  <c r="C41" i="7" s="1"/>
  <c r="E39" i="7"/>
  <c r="D39" i="7"/>
  <c r="F42" i="7"/>
  <c r="E43" i="7"/>
  <c r="F43" i="7"/>
  <c r="F44" i="7"/>
  <c r="D43" i="7"/>
  <c r="F40" i="7"/>
  <c r="E40" i="7"/>
  <c r="D44" i="7"/>
  <c r="D40" i="7"/>
  <c r="E44" i="7"/>
  <c r="F21" i="7"/>
  <c r="C7" i="7"/>
  <c r="F8" i="7"/>
  <c r="D8" i="7"/>
  <c r="C32" i="7"/>
  <c r="G32" i="7" s="1"/>
  <c r="F25" i="7"/>
  <c r="D16" i="7"/>
  <c r="D7" i="7"/>
  <c r="C25" i="7"/>
  <c r="C21" i="7"/>
  <c r="C16" i="7"/>
  <c r="C14" i="7"/>
  <c r="C8" i="7"/>
  <c r="F32" i="7"/>
  <c r="C19" i="7"/>
  <c r="F16" i="7"/>
  <c r="C15" i="7"/>
  <c r="C11" i="7"/>
  <c r="F11" i="7"/>
  <c r="F10" i="7"/>
  <c r="F5" i="7"/>
  <c r="E21" i="7"/>
  <c r="F19" i="7"/>
  <c r="F18" i="7"/>
  <c r="D19" i="7"/>
  <c r="C18" i="7"/>
  <c r="D15" i="7"/>
  <c r="D11" i="7"/>
  <c r="C10" i="7"/>
  <c r="F7" i="7"/>
  <c r="F6" i="7"/>
  <c r="E5" i="7"/>
  <c r="C6" i="7"/>
  <c r="E32" i="7"/>
  <c r="F17" i="7"/>
  <c r="F9" i="7"/>
  <c r="E13" i="7"/>
  <c r="E9" i="7"/>
  <c r="E22" i="7"/>
  <c r="E17" i="7"/>
  <c r="F15" i="7"/>
  <c r="E14" i="7"/>
  <c r="D13" i="7"/>
  <c r="E10" i="7"/>
  <c r="D9" i="7"/>
  <c r="E6" i="7"/>
  <c r="D5" i="7"/>
  <c r="F22" i="7"/>
  <c r="F13" i="7"/>
  <c r="F14" i="7"/>
  <c r="E25" i="7"/>
  <c r="D22" i="7"/>
  <c r="E18" i="7"/>
  <c r="D17" i="7"/>
  <c r="H39" i="7" l="1"/>
  <c r="H74" i="7"/>
  <c r="G76" i="7"/>
  <c r="G61" i="7"/>
  <c r="H71" i="7"/>
  <c r="G82" i="7"/>
  <c r="G65" i="7"/>
  <c r="H60" i="7"/>
  <c r="H51" i="7"/>
  <c r="H49" i="7"/>
  <c r="H42" i="7"/>
  <c r="G80" i="7"/>
  <c r="G77" i="7"/>
  <c r="G67" i="7"/>
  <c r="H50" i="7"/>
  <c r="H72" i="7"/>
  <c r="G70" i="7"/>
  <c r="H62" i="7"/>
  <c r="H79" i="7"/>
  <c r="G74" i="7"/>
  <c r="G78" i="7"/>
  <c r="H26" i="7"/>
  <c r="H68" i="7"/>
  <c r="H44" i="7"/>
  <c r="G42" i="7"/>
  <c r="G60" i="7"/>
  <c r="G69" i="7"/>
  <c r="H85" i="7"/>
  <c r="H61" i="7"/>
  <c r="H80" i="7"/>
  <c r="G71" i="7"/>
  <c r="G59" i="7"/>
  <c r="H65" i="7"/>
  <c r="G49" i="7"/>
  <c r="H75" i="7"/>
  <c r="H70" i="7"/>
  <c r="H48" i="7"/>
  <c r="G26" i="7"/>
  <c r="G48" i="7"/>
  <c r="G40" i="7"/>
  <c r="H43" i="7"/>
  <c r="G39" i="7"/>
  <c r="G62" i="7"/>
  <c r="H82" i="7"/>
  <c r="H78" i="7"/>
  <c r="H69" i="7"/>
  <c r="G84" i="7"/>
  <c r="G50" i="7"/>
  <c r="H73" i="7"/>
  <c r="G81" i="7"/>
  <c r="G68" i="7"/>
  <c r="H76" i="7"/>
  <c r="H59" i="7"/>
  <c r="G44" i="7"/>
  <c r="H40" i="7"/>
  <c r="G43" i="7"/>
  <c r="G51" i="7"/>
  <c r="G64" i="7"/>
  <c r="G73" i="7"/>
  <c r="H64" i="7"/>
  <c r="H77" i="7"/>
  <c r="G63" i="7"/>
  <c r="G75" i="7"/>
  <c r="G58" i="7"/>
  <c r="G72" i="7"/>
  <c r="H84" i="7"/>
  <c r="G79" i="7"/>
  <c r="G85" i="7"/>
  <c r="H81" i="7"/>
  <c r="H63" i="7"/>
  <c r="H67" i="7"/>
  <c r="H58" i="7"/>
  <c r="G11" i="7"/>
  <c r="H13" i="7"/>
  <c r="H15" i="7"/>
  <c r="G8" i="7"/>
  <c r="H16" i="7"/>
  <c r="G18" i="7"/>
  <c r="G15" i="7"/>
  <c r="H21" i="7"/>
  <c r="G7" i="7"/>
  <c r="G17" i="7"/>
  <c r="G19" i="7"/>
  <c r="G16" i="7"/>
  <c r="H22" i="7"/>
  <c r="H10" i="7"/>
  <c r="G25" i="7"/>
  <c r="G22" i="7"/>
  <c r="H17" i="7"/>
  <c r="H6" i="7"/>
  <c r="H19" i="7"/>
  <c r="H11" i="7"/>
  <c r="H8" i="7"/>
  <c r="G13" i="7"/>
  <c r="G10" i="7"/>
  <c r="H9" i="7"/>
  <c r="H18" i="7"/>
  <c r="H14" i="7"/>
  <c r="G6" i="7"/>
  <c r="G14" i="7"/>
  <c r="G9" i="7"/>
  <c r="H7" i="7"/>
  <c r="G21" i="7"/>
  <c r="H25" i="7"/>
  <c r="H5" i="7"/>
  <c r="G5" i="7"/>
  <c r="F47" i="7"/>
  <c r="D47" i="7"/>
  <c r="E47" i="7"/>
  <c r="D41" i="7"/>
  <c r="D38" i="7" s="1"/>
  <c r="C38" i="7"/>
  <c r="E41" i="7"/>
  <c r="E38" i="7" s="1"/>
  <c r="F41" i="7"/>
  <c r="F38" i="7" s="1"/>
  <c r="C12" i="7"/>
  <c r="C4" i="7"/>
  <c r="D4" i="7"/>
  <c r="D12" i="7"/>
  <c r="E4" i="7"/>
  <c r="E12" i="7"/>
  <c r="F12" i="7"/>
  <c r="F4" i="7"/>
  <c r="H3" i="1"/>
  <c r="H47" i="7" l="1"/>
  <c r="H41" i="7"/>
  <c r="H38" i="7" s="1"/>
  <c r="G47" i="7"/>
  <c r="G41" i="7"/>
  <c r="G38" i="7" s="1"/>
  <c r="H12" i="7"/>
  <c r="G12" i="7"/>
  <c r="F86" i="7"/>
  <c r="E86" i="7"/>
  <c r="C86" i="7"/>
  <c r="D86" i="7"/>
  <c r="G4" i="7"/>
  <c r="H4" i="7"/>
  <c r="H86" i="7" l="1"/>
  <c r="G86" i="7"/>
  <c r="I3" i="7"/>
  <c r="J3" i="7"/>
  <c r="J86" i="7" l="1"/>
</calcChain>
</file>

<file path=xl/connections.xml><?xml version="1.0" encoding="utf-8"?>
<connections xmlns="http://schemas.openxmlformats.org/spreadsheetml/2006/main">
  <connection id="1" odcFile="C:\Users\magdalena.chomuszko\AppData\Roaming\Sage\DataSources\sage_fk_cube_connection.odc" keepAlive="1" name="FK-BI_ERP" description="Połączenie z kostką finansową" type="5" refreshedVersion="0" new="1" background="1">
    <dbPr connection="Provider=MSOLAP.5;Persist Security Info=True;Data Source=n2440\sql2012;Initial Catalog=BI_ERP;Integrated Security=SSPI;" command="FK" commandType="1"/>
    <olapPr sendLocale="1" rowDrillCount="1000"/>
  </connection>
  <connection id="2" odcFile="C:\Users\magdalena.chomuszko\AppData\Roaming\Sage\DataSources\sage_hm_cube_connection.odc" keepAlive="1" name="HM-BI_ERP" description="Połączenie z kostką handlową" type="5" refreshedVersion="0" new="1" background="1">
    <dbPr connection="Provider=MSOLAP.5;Persist Security Info=True;Data Source=n2440\sql2012;Initial Catalog=BI_ERP;Integrated Security=SSPI;" command="HM" commandType="1"/>
    <olapPr sendLocale="1" rowDrillCount="1000"/>
  </connection>
</connections>
</file>

<file path=xl/sharedStrings.xml><?xml version="1.0" encoding="utf-8"?>
<sst xmlns="http://schemas.openxmlformats.org/spreadsheetml/2006/main" count="190" uniqueCount="165">
  <si>
    <t>Wn</t>
  </si>
  <si>
    <t>Ma</t>
  </si>
  <si>
    <t>konto</t>
  </si>
  <si>
    <t>S</t>
  </si>
  <si>
    <t>O</t>
  </si>
  <si>
    <t>Dekretacje</t>
  </si>
  <si>
    <t>BO Wn</t>
  </si>
  <si>
    <t>BO Ma</t>
  </si>
  <si>
    <t>Obroty Wn</t>
  </si>
  <si>
    <t>Obroty Ma</t>
  </si>
  <si>
    <t>Saldo Wn</t>
  </si>
  <si>
    <t>Saldo Ma</t>
  </si>
  <si>
    <t>Zestawienie obrotów i sald</t>
  </si>
  <si>
    <t>Symbol konta</t>
  </si>
  <si>
    <t>Opis konta</t>
  </si>
  <si>
    <t>010-1</t>
  </si>
  <si>
    <t>Grunty oraz prawa do ich użytkowania</t>
  </si>
  <si>
    <t>010-2</t>
  </si>
  <si>
    <t>Budynki, lokale</t>
  </si>
  <si>
    <t>010-3</t>
  </si>
  <si>
    <t>Urządzenia techniczne i maszyny</t>
  </si>
  <si>
    <t>010-4</t>
  </si>
  <si>
    <t>Środki transportu</t>
  </si>
  <si>
    <t>010-5</t>
  </si>
  <si>
    <t>Inne środki trwałe</t>
  </si>
  <si>
    <t>Wartości Niematerialne i Prawne (WNiP)</t>
  </si>
  <si>
    <t>Długoterminowe aktywa finansowe</t>
  </si>
  <si>
    <t>070-1</t>
  </si>
  <si>
    <t>Umorzenie gruntów i praw do ich użytkowania</t>
  </si>
  <si>
    <t>070-2</t>
  </si>
  <si>
    <t>Umorzenie budynków i lokali</t>
  </si>
  <si>
    <t>070-3</t>
  </si>
  <si>
    <t>Umorzenie urządzeń technicznych i maszyn</t>
  </si>
  <si>
    <t>070-4</t>
  </si>
  <si>
    <t>Umorzenie środków transportu</t>
  </si>
  <si>
    <t>070-5</t>
  </si>
  <si>
    <t>Umorzenie innych środków trwałych</t>
  </si>
  <si>
    <t>Umorzenie WNiP</t>
  </si>
  <si>
    <t>Środki pieniężne w kasie</t>
  </si>
  <si>
    <t>Środki pieniężne na rachunku bankowym PLN</t>
  </si>
  <si>
    <t>Środki pieniężne w drodze</t>
  </si>
  <si>
    <t>Rozrachunki z odbiorcami</t>
  </si>
  <si>
    <t>Rozrachunki z dostawcami</t>
  </si>
  <si>
    <t>Rozrachunki publiczno-prawne</t>
  </si>
  <si>
    <t>220-1</t>
  </si>
  <si>
    <t>Rozrachunki z tyt. podatku od osób prawnych</t>
  </si>
  <si>
    <t>220-2</t>
  </si>
  <si>
    <t>Rozrachunki z tyt. PIT</t>
  </si>
  <si>
    <t>220-3-51</t>
  </si>
  <si>
    <t>Rozrachunki z ZUS – ub. Społeczne</t>
  </si>
  <si>
    <t>220-3-52</t>
  </si>
  <si>
    <t>Rozrachunki z ZUS – ub. Zdrowotne</t>
  </si>
  <si>
    <t>220-3-53</t>
  </si>
  <si>
    <t>Rozrachunki z ZUS – FGŚP i FP</t>
  </si>
  <si>
    <t>220-4</t>
  </si>
  <si>
    <t>Urząd celny</t>
  </si>
  <si>
    <t>221-1</t>
  </si>
  <si>
    <t>Podatek należny</t>
  </si>
  <si>
    <t>221-2</t>
  </si>
  <si>
    <t>Podatek naliczony</t>
  </si>
  <si>
    <t>Inne rozrachunki</t>
  </si>
  <si>
    <t>Rozrachunki z pracownikami z tyt. wynagrodzeń</t>
  </si>
  <si>
    <t>Inne rozrachunki z pracownikami</t>
  </si>
  <si>
    <t>Rozliczenie zakupu</t>
  </si>
  <si>
    <t>Magazyn materiałów</t>
  </si>
  <si>
    <t>Magazyn towarów</t>
  </si>
  <si>
    <t>Amortyzacja</t>
  </si>
  <si>
    <t>Materiały i energia</t>
  </si>
  <si>
    <t>Usługi obce</t>
  </si>
  <si>
    <t>Wynagrodzenia</t>
  </si>
  <si>
    <t>Świadczenia na rzecz pracowników</t>
  </si>
  <si>
    <t>Delegacje</t>
  </si>
  <si>
    <t>Pozostałe koszty</t>
  </si>
  <si>
    <t>Czynne rozliczenia międzyokresowe</t>
  </si>
  <si>
    <t>Bierne rozliczenia międzyokresowe</t>
  </si>
  <si>
    <t xml:space="preserve">Przychody ze sprzedaży </t>
  </si>
  <si>
    <t>Przychody finansowe</t>
  </si>
  <si>
    <t>Koszty finansowe</t>
  </si>
  <si>
    <t>Pozostałe przychody operacyjne</t>
  </si>
  <si>
    <t>Pozostałe koszty operacyjne</t>
  </si>
  <si>
    <t>Zyski nadzwyczajne</t>
  </si>
  <si>
    <t>Straty nadzwyczajne</t>
  </si>
  <si>
    <t>Kapitał podstawowy</t>
  </si>
  <si>
    <t>Kapitał zapasowy</t>
  </si>
  <si>
    <t>Wynik finansowy poprzednich okresów</t>
  </si>
  <si>
    <t>Rezerwy</t>
  </si>
  <si>
    <t>Podatek dochodowy</t>
  </si>
  <si>
    <t>020</t>
  </si>
  <si>
    <t>030</t>
  </si>
  <si>
    <t>072</t>
  </si>
  <si>
    <t>Obroty</t>
  </si>
  <si>
    <t>BO</t>
  </si>
  <si>
    <t>dekret</t>
  </si>
  <si>
    <t>201-1</t>
  </si>
  <si>
    <t>010</t>
  </si>
  <si>
    <t>Rzeczowe środki trwałe</t>
  </si>
  <si>
    <t>070</t>
  </si>
  <si>
    <t>Umorzenie rzeczowych środków trwałych</t>
  </si>
  <si>
    <t>860</t>
  </si>
  <si>
    <t>Wynik finansowy</t>
  </si>
  <si>
    <t>220-3</t>
  </si>
  <si>
    <t>221</t>
  </si>
  <si>
    <t>Rozliczenia z tyt. VAT</t>
  </si>
  <si>
    <t>201-2</t>
  </si>
  <si>
    <t>201-3</t>
  </si>
  <si>
    <t>201-4</t>
  </si>
  <si>
    <t>202-1</t>
  </si>
  <si>
    <t>202-2</t>
  </si>
  <si>
    <t>202-3</t>
  </si>
  <si>
    <t>202-4</t>
  </si>
  <si>
    <t>202-5</t>
  </si>
  <si>
    <t>201-5</t>
  </si>
  <si>
    <t>Pomocnik Nauki Dekretacji</t>
  </si>
  <si>
    <t>Autor: Magdalena Chomuszko</t>
  </si>
  <si>
    <t>Dodatek do serii</t>
  </si>
  <si>
    <r>
      <t xml:space="preserve"> </t>
    </r>
    <r>
      <rPr>
        <b/>
        <sz val="16"/>
        <color theme="3" tint="0.39997558519241921"/>
        <rFont val="Segoe Script"/>
        <family val="2"/>
        <charset val="238"/>
      </rPr>
      <t>Wirtuoz Księgowości</t>
    </r>
  </si>
  <si>
    <t>Poziom podstawowy (teoria) - część 1</t>
  </si>
  <si>
    <t>341</t>
  </si>
  <si>
    <t>Odchylenia</t>
  </si>
  <si>
    <t>601</t>
  </si>
  <si>
    <t>Magazyn wyrobów gotowych</t>
  </si>
  <si>
    <t>580</t>
  </si>
  <si>
    <t>Rozliczenie produkcji</t>
  </si>
  <si>
    <t>500</t>
  </si>
  <si>
    <t>Koszty działalności podstawowej</t>
  </si>
  <si>
    <t>Koszt własny sprzedaży</t>
  </si>
  <si>
    <t>Nazwa konta</t>
  </si>
  <si>
    <t>wszelkie prawa zastrzeżone</t>
  </si>
  <si>
    <t>242</t>
  </si>
  <si>
    <t>Rozliczenie niedoborów i nadwyżek</t>
  </si>
  <si>
    <t>133</t>
  </si>
  <si>
    <t>Akredytywa</t>
  </si>
  <si>
    <t>Dostawca 1</t>
  </si>
  <si>
    <t>101</t>
  </si>
  <si>
    <t>inne  środki pieniężne</t>
  </si>
  <si>
    <t>Odbiorca 1</t>
  </si>
  <si>
    <t>139</t>
  </si>
  <si>
    <t>Kredyty bankowe</t>
  </si>
  <si>
    <t>406</t>
  </si>
  <si>
    <t>Podatki i opłaty</t>
  </si>
  <si>
    <t>840</t>
  </si>
  <si>
    <t>Rozliczenia międzyokresowe przychodów</t>
  </si>
  <si>
    <t>220-5</t>
  </si>
  <si>
    <t>Rozliczenia z US z tyt. VAT</t>
  </si>
  <si>
    <t>234-1</t>
  </si>
  <si>
    <t>Inne rozrachunki z pracownikami - Kowalski</t>
  </si>
  <si>
    <t>280</t>
  </si>
  <si>
    <t>Odpisy aktualizujące należności</t>
  </si>
  <si>
    <t>Środki pieniężne na rachunku bankowym waluta</t>
  </si>
  <si>
    <t>Odbiorca 2</t>
  </si>
  <si>
    <t>PND</t>
  </si>
  <si>
    <t xml:space="preserve">saldo </t>
  </si>
  <si>
    <t>Rozrachunki z tyt. ZUS</t>
  </si>
  <si>
    <t>Odbiorca 3</t>
  </si>
  <si>
    <t>Odbiorca 4</t>
  </si>
  <si>
    <t>Odbiorca 5</t>
  </si>
  <si>
    <t>Dostawca 2</t>
  </si>
  <si>
    <t>Dostawca 3</t>
  </si>
  <si>
    <t>Dostawca 4</t>
  </si>
  <si>
    <t>Dosatwca 5</t>
  </si>
  <si>
    <t>Plan kont</t>
  </si>
  <si>
    <t>234-2</t>
  </si>
  <si>
    <t>234-3</t>
  </si>
  <si>
    <t>Inne rozrachunki z pracownikami - Malinowska</t>
  </si>
  <si>
    <t>Inne rozrachunki z pracownikami - Nowak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</si>
</sst>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0\ [$EUR]"/>
    <numFmt numFmtId="165" formatCode="#,##0.00\ [$PLN]"/>
    <numFmt numFmtId="166" formatCode="_-* #,##0.00\ [$EUR]_-;\-* #,##0.00\ [$EUR]_-;_-* &quot;-&quot;??\ [$EUR]_-;_-@_-"/>
    <numFmt numFmtId="167" formatCode="_-* #,##0.00\ [$PLN]_-;\-* #,##0.00\ [$PLN]_-;_-* &quot;-&quot;??\ [$PLN]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Symbol"/>
      <family val="1"/>
      <charset val="2"/>
    </font>
    <font>
      <sz val="48"/>
      <color theme="4" tint="-0.249977111117893"/>
      <name val="Calibri"/>
      <family val="2"/>
      <charset val="238"/>
      <scheme val="minor"/>
    </font>
    <font>
      <b/>
      <sz val="16"/>
      <color theme="3" tint="0.39997558519241921"/>
      <name val="Calibri"/>
      <family val="2"/>
      <charset val="238"/>
      <scheme val="minor"/>
    </font>
    <font>
      <b/>
      <sz val="16"/>
      <color theme="3" tint="0.39997558519241921"/>
      <name val="Segoe Script"/>
      <family val="2"/>
      <charset val="238"/>
    </font>
    <font>
      <i/>
      <sz val="8"/>
      <color theme="1"/>
      <name val="Calibri"/>
      <family val="2"/>
      <charset val="238"/>
      <scheme val="minor"/>
    </font>
    <font>
      <b/>
      <sz val="48"/>
      <color theme="4" tint="-0.249977111117893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3" tint="0.39997558519241921"/>
      </bottom>
      <diagonal/>
    </border>
    <border>
      <left/>
      <right/>
      <top style="thin">
        <color theme="3" tint="0.39997558519241921"/>
      </top>
      <bottom/>
      <diagonal/>
    </border>
    <border>
      <left/>
      <right style="thin">
        <color theme="3" tint="0.39997558519241921"/>
      </right>
      <top style="thin">
        <color theme="3" tint="0.39997558519241921"/>
      </top>
      <bottom/>
      <diagonal/>
    </border>
    <border>
      <left/>
      <right style="thin">
        <color theme="3" tint="0.39997558519241921"/>
      </right>
      <top/>
      <bottom/>
      <diagonal/>
    </border>
    <border>
      <left/>
      <right style="thin">
        <color theme="3" tint="0.39997558519241921"/>
      </right>
      <top/>
      <bottom style="thin">
        <color theme="3" tint="0.39997558519241921"/>
      </bottom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43" fontId="0" fillId="0" borderId="0" xfId="0" applyNumberFormat="1"/>
    <xf numFmtId="49" fontId="0" fillId="0" borderId="0" xfId="0" applyNumberFormat="1"/>
    <xf numFmtId="0" fontId="0" fillId="2" borderId="1" xfId="0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43" fontId="0" fillId="0" borderId="0" xfId="0" applyNumberFormat="1" applyBorder="1"/>
    <xf numFmtId="49" fontId="10" fillId="0" borderId="1" xfId="0" applyNumberFormat="1" applyFont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center" wrapText="1"/>
    </xf>
    <xf numFmtId="49" fontId="10" fillId="0" borderId="3" xfId="0" applyNumberFormat="1" applyFont="1" applyBorder="1" applyAlignment="1">
      <alignment horizontal="justify" vertical="center" wrapText="1"/>
    </xf>
    <xf numFmtId="0" fontId="10" fillId="0" borderId="3" xfId="0" applyFont="1" applyBorder="1" applyAlignment="1">
      <alignment horizontal="justify" vertical="center" wrapText="1"/>
    </xf>
    <xf numFmtId="0" fontId="13" fillId="0" borderId="0" xfId="0" applyFont="1" applyBorder="1"/>
    <xf numFmtId="0" fontId="0" fillId="0" borderId="20" xfId="0" applyBorder="1"/>
    <xf numFmtId="0" fontId="0" fillId="0" borderId="23" xfId="0" applyBorder="1"/>
    <xf numFmtId="0" fontId="9" fillId="0" borderId="0" xfId="0" applyFont="1" applyBorder="1"/>
    <xf numFmtId="0" fontId="9" fillId="0" borderId="21" xfId="0" applyFont="1" applyBorder="1"/>
    <xf numFmtId="0" fontId="9" fillId="0" borderId="22" xfId="0" applyFont="1" applyBorder="1"/>
    <xf numFmtId="0" fontId="9" fillId="0" borderId="23" xfId="0" applyFont="1" applyBorder="1"/>
    <xf numFmtId="0" fontId="9" fillId="0" borderId="20" xfId="0" applyFont="1" applyBorder="1"/>
    <xf numFmtId="0" fontId="9" fillId="0" borderId="24" xfId="0" applyFont="1" applyBorder="1"/>
    <xf numFmtId="0" fontId="0" fillId="0" borderId="11" xfId="0" applyBorder="1" applyProtection="1">
      <protection locked="0"/>
    </xf>
    <xf numFmtId="49" fontId="0" fillId="0" borderId="3" xfId="0" applyNumberFormat="1" applyBorder="1" applyAlignment="1" applyProtection="1">
      <alignment horizontal="left"/>
      <protection locked="0"/>
    </xf>
    <xf numFmtId="43" fontId="0" fillId="0" borderId="3" xfId="0" applyNumberFormat="1" applyBorder="1" applyProtection="1">
      <protection locked="0"/>
    </xf>
    <xf numFmtId="0" fontId="0" fillId="0" borderId="10" xfId="0" applyBorder="1" applyProtection="1">
      <protection locked="0"/>
    </xf>
    <xf numFmtId="43" fontId="0" fillId="0" borderId="1" xfId="0" applyNumberFormat="1" applyBorder="1" applyProtection="1">
      <protection locked="0"/>
    </xf>
    <xf numFmtId="43" fontId="0" fillId="0" borderId="7" xfId="0" applyNumberFormat="1" applyBorder="1" applyProtection="1">
      <protection locked="0"/>
    </xf>
    <xf numFmtId="0" fontId="0" fillId="0" borderId="0" xfId="0" applyProtection="1"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11" fillId="0" borderId="7" xfId="0" applyFont="1" applyBorder="1" applyAlignment="1" applyProtection="1">
      <alignment horizontal="center"/>
      <protection hidden="1"/>
    </xf>
    <xf numFmtId="0" fontId="11" fillId="0" borderId="13" xfId="0" applyFont="1" applyBorder="1" applyAlignment="1" applyProtection="1">
      <alignment horizontal="center"/>
      <protection hidden="1"/>
    </xf>
    <xf numFmtId="49" fontId="11" fillId="3" borderId="4" xfId="0" applyNumberFormat="1" applyFont="1" applyFill="1" applyBorder="1" applyAlignment="1" applyProtection="1">
      <alignment horizontal="left"/>
      <protection hidden="1"/>
    </xf>
    <xf numFmtId="0" fontId="12" fillId="0" borderId="8" xfId="0" applyFont="1" applyBorder="1" applyAlignment="1" applyProtection="1">
      <alignment horizontal="center"/>
      <protection hidden="1"/>
    </xf>
    <xf numFmtId="0" fontId="11" fillId="2" borderId="2" xfId="0" applyFont="1" applyFill="1" applyBorder="1" applyAlignment="1" applyProtection="1">
      <alignment horizontal="center"/>
      <protection hidden="1"/>
    </xf>
    <xf numFmtId="0" fontId="14" fillId="0" borderId="0" xfId="0" applyFont="1" applyBorder="1"/>
    <xf numFmtId="9" fontId="0" fillId="0" borderId="0" xfId="0" applyNumberFormat="1"/>
    <xf numFmtId="49" fontId="8" fillId="0" borderId="1" xfId="0" applyNumberFormat="1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10" fontId="0" fillId="0" borderId="0" xfId="0" applyNumberFormat="1"/>
    <xf numFmtId="2" fontId="0" fillId="0" borderId="0" xfId="0" applyNumberFormat="1"/>
    <xf numFmtId="0" fontId="11" fillId="0" borderId="26" xfId="0" applyFont="1" applyBorder="1" applyAlignment="1">
      <alignment horizontal="center"/>
    </xf>
    <xf numFmtId="0" fontId="11" fillId="0" borderId="4" xfId="0" applyFont="1" applyBorder="1" applyAlignment="1" applyProtection="1">
      <alignment horizontal="center"/>
    </xf>
    <xf numFmtId="0" fontId="7" fillId="0" borderId="1" xfId="0" applyFont="1" applyBorder="1" applyAlignment="1">
      <alignment horizontal="justify" vertical="center" wrapText="1"/>
    </xf>
    <xf numFmtId="49" fontId="7" fillId="0" borderId="1" xfId="0" applyNumberFormat="1" applyFont="1" applyBorder="1" applyAlignment="1">
      <alignment horizontal="justify" vertical="center" wrapText="1"/>
    </xf>
    <xf numFmtId="49" fontId="6" fillId="0" borderId="1" xfId="0" applyNumberFormat="1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43" fontId="0" fillId="0" borderId="0" xfId="0" applyNumberFormat="1" applyProtection="1">
      <protection hidden="1"/>
    </xf>
    <xf numFmtId="0" fontId="5" fillId="0" borderId="1" xfId="0" applyFont="1" applyBorder="1" applyAlignment="1">
      <alignment horizontal="justify" vertical="center" wrapText="1"/>
    </xf>
    <xf numFmtId="49" fontId="5" fillId="0" borderId="1" xfId="0" applyNumberFormat="1" applyFont="1" applyBorder="1" applyAlignment="1">
      <alignment horizontal="justify" vertical="center" wrapText="1"/>
    </xf>
    <xf numFmtId="164" fontId="0" fillId="0" borderId="0" xfId="0" applyNumberFormat="1"/>
    <xf numFmtId="165" fontId="0" fillId="0" borderId="0" xfId="0" applyNumberFormat="1"/>
    <xf numFmtId="0" fontId="4" fillId="0" borderId="1" xfId="0" applyFont="1" applyBorder="1" applyAlignment="1">
      <alignment horizontal="justify" vertical="center" wrapText="1"/>
    </xf>
    <xf numFmtId="0" fontId="17" fillId="0" borderId="0" xfId="0" applyFont="1" applyBorder="1"/>
    <xf numFmtId="0" fontId="11" fillId="0" borderId="1" xfId="0" applyFont="1" applyBorder="1" applyAlignment="1">
      <alignment horizontal="center"/>
    </xf>
    <xf numFmtId="0" fontId="3" fillId="0" borderId="1" xfId="0" applyFont="1" applyBorder="1" applyAlignment="1">
      <alignment horizontal="justify" vertical="center" wrapText="1"/>
    </xf>
    <xf numFmtId="43" fontId="0" fillId="3" borderId="1" xfId="0" applyNumberFormat="1" applyFill="1" applyBorder="1" applyProtection="1"/>
    <xf numFmtId="43" fontId="0" fillId="3" borderId="8" xfId="0" applyNumberFormat="1" applyFill="1" applyBorder="1" applyProtection="1"/>
    <xf numFmtId="43" fontId="0" fillId="3" borderId="25" xfId="0" applyNumberFormat="1" applyFill="1" applyBorder="1" applyProtection="1"/>
    <xf numFmtId="43" fontId="11" fillId="0" borderId="5" xfId="0" applyNumberFormat="1" applyFont="1" applyBorder="1" applyProtection="1"/>
    <xf numFmtId="49" fontId="0" fillId="0" borderId="3" xfId="0" applyNumberFormat="1" applyBorder="1" applyAlignment="1" applyProtection="1">
      <alignment horizontal="left"/>
    </xf>
    <xf numFmtId="49" fontId="0" fillId="0" borderId="1" xfId="0" applyNumberFormat="1" applyBorder="1" applyAlignment="1" applyProtection="1">
      <alignment horizontal="left"/>
    </xf>
    <xf numFmtId="49" fontId="11" fillId="3" borderId="4" xfId="0" applyNumberFormat="1" applyFont="1" applyFill="1" applyBorder="1" applyAlignment="1" applyProtection="1">
      <alignment horizontal="left"/>
    </xf>
    <xf numFmtId="0" fontId="2" fillId="0" borderId="1" xfId="0" applyFont="1" applyBorder="1" applyAlignment="1">
      <alignment horizontal="justify" vertical="center" wrapText="1"/>
    </xf>
    <xf numFmtId="49" fontId="11" fillId="0" borderId="27" xfId="0" applyNumberFormat="1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166" fontId="0" fillId="0" borderId="0" xfId="0" applyNumberFormat="1"/>
    <xf numFmtId="167" fontId="0" fillId="0" borderId="0" xfId="0" applyNumberFormat="1"/>
    <xf numFmtId="0" fontId="11" fillId="0" borderId="0" xfId="0" applyFont="1"/>
    <xf numFmtId="0" fontId="0" fillId="3" borderId="3" xfId="0" applyNumberFormat="1" applyFill="1" applyBorder="1" applyAlignment="1" applyProtection="1">
      <alignment horizontal="left"/>
      <protection hidden="1"/>
    </xf>
    <xf numFmtId="43" fontId="11" fillId="3" borderId="5" xfId="0" applyNumberFormat="1" applyFont="1" applyFill="1" applyBorder="1" applyProtection="1">
      <protection hidden="1"/>
    </xf>
    <xf numFmtId="43" fontId="11" fillId="3" borderId="6" xfId="0" applyNumberFormat="1" applyFont="1" applyFill="1" applyBorder="1" applyProtection="1">
      <protection hidden="1"/>
    </xf>
    <xf numFmtId="43" fontId="0" fillId="0" borderId="3" xfId="0" applyNumberFormat="1" applyBorder="1" applyProtection="1">
      <protection hidden="1"/>
    </xf>
    <xf numFmtId="43" fontId="0" fillId="0" borderId="1" xfId="0" applyNumberFormat="1" applyBorder="1" applyProtection="1">
      <protection hidden="1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16" fillId="0" borderId="20" xfId="0" applyFont="1" applyBorder="1" applyAlignment="1">
      <alignment horizontal="center"/>
    </xf>
    <xf numFmtId="0" fontId="18" fillId="4" borderId="8" xfId="0" applyFont="1" applyFill="1" applyBorder="1" applyAlignment="1">
      <alignment horizontal="center"/>
    </xf>
    <xf numFmtId="0" fontId="18" fillId="4" borderId="12" xfId="0" applyFont="1" applyFill="1" applyBorder="1" applyAlignment="1">
      <alignment horizontal="center"/>
    </xf>
    <xf numFmtId="0" fontId="18" fillId="4" borderId="9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8" fillId="4" borderId="8" xfId="0" applyFont="1" applyFill="1" applyBorder="1" applyAlignment="1" applyProtection="1">
      <alignment horizontal="center"/>
      <protection hidden="1"/>
    </xf>
    <xf numFmtId="0" fontId="18" fillId="4" borderId="12" xfId="0" applyFont="1" applyFill="1" applyBorder="1" applyAlignment="1" applyProtection="1">
      <alignment horizontal="center"/>
      <protection hidden="1"/>
    </xf>
    <xf numFmtId="49" fontId="18" fillId="4" borderId="1" xfId="0" applyNumberFormat="1" applyFont="1" applyFill="1" applyBorder="1" applyAlignment="1">
      <alignment horizontal="center"/>
    </xf>
  </cellXfs>
  <cellStyles count="1">
    <cellStyle name="Normalny" xfId="0" builtinId="0"/>
  </cellStyles>
  <dxfs count="1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2"/>
  <sheetViews>
    <sheetView showGridLines="0" zoomScaleNormal="100" workbookViewId="0">
      <selection activeCell="V24" sqref="V24"/>
    </sheetView>
  </sheetViews>
  <sheetFormatPr defaultRowHeight="14.4" x14ac:dyDescent="0.3"/>
  <cols>
    <col min="1" max="1" width="3.88671875" customWidth="1"/>
    <col min="5" max="5" width="23.109375" bestFit="1" customWidth="1"/>
    <col min="11" max="11" width="14.33203125" bestFit="1" customWidth="1"/>
  </cols>
  <sheetData>
    <row r="2" spans="1:16" x14ac:dyDescent="0.3">
      <c r="B2" s="15"/>
      <c r="D2" s="15"/>
      <c r="E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x14ac:dyDescent="0.3">
      <c r="A3" s="16"/>
      <c r="B3" s="17"/>
      <c r="C3" s="18"/>
      <c r="D3" s="17"/>
      <c r="E3" s="17"/>
      <c r="F3" s="18"/>
      <c r="G3" s="17"/>
      <c r="H3" s="17"/>
      <c r="I3" s="17"/>
      <c r="J3" s="17"/>
      <c r="K3" s="17"/>
      <c r="L3" s="17"/>
      <c r="M3" s="17"/>
      <c r="N3" s="17"/>
      <c r="O3" s="17"/>
      <c r="P3" s="19"/>
    </row>
    <row r="4" spans="1:16" x14ac:dyDescent="0.3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20"/>
    </row>
    <row r="5" spans="1:16" x14ac:dyDescent="0.3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20"/>
    </row>
    <row r="6" spans="1:16" x14ac:dyDescent="0.3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0"/>
    </row>
    <row r="7" spans="1:16" ht="61.2" x14ac:dyDescent="1.1000000000000001">
      <c r="A7" s="16"/>
      <c r="B7" s="17"/>
      <c r="C7" s="17"/>
      <c r="D7" s="17"/>
      <c r="E7" s="14" t="s">
        <v>112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20"/>
    </row>
    <row r="8" spans="1:16" ht="61.2" x14ac:dyDescent="1.1000000000000001">
      <c r="A8" s="16"/>
      <c r="B8" s="17"/>
      <c r="C8" s="17"/>
      <c r="D8" s="17"/>
      <c r="E8" s="17"/>
      <c r="F8" s="17"/>
      <c r="G8" s="17"/>
      <c r="H8" s="17"/>
      <c r="I8" s="54" t="s">
        <v>150</v>
      </c>
      <c r="J8" s="17"/>
      <c r="K8" s="17"/>
      <c r="L8" s="17"/>
      <c r="M8" s="17"/>
      <c r="N8" s="17"/>
      <c r="O8" s="17"/>
      <c r="P8" s="20"/>
    </row>
    <row r="9" spans="1:16" x14ac:dyDescent="0.3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20"/>
    </row>
    <row r="10" spans="1:16" x14ac:dyDescent="0.3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20"/>
    </row>
    <row r="11" spans="1:16" ht="15" thickBot="1" x14ac:dyDescent="0.3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20"/>
    </row>
    <row r="12" spans="1:16" x14ac:dyDescent="0.3">
      <c r="A12" s="16"/>
      <c r="B12" s="17"/>
      <c r="C12" s="17"/>
      <c r="D12" s="17"/>
      <c r="E12" s="77" t="s">
        <v>113</v>
      </c>
      <c r="F12" s="78"/>
      <c r="G12" s="17"/>
      <c r="H12" s="17"/>
      <c r="I12" s="17"/>
      <c r="J12" s="17"/>
      <c r="K12" s="17"/>
      <c r="L12" s="17"/>
      <c r="M12" s="17"/>
      <c r="N12" s="17"/>
      <c r="O12" s="17"/>
      <c r="P12" s="20"/>
    </row>
    <row r="13" spans="1:16" x14ac:dyDescent="0.3">
      <c r="A13" s="16"/>
      <c r="B13" s="17"/>
      <c r="C13" s="17"/>
      <c r="D13" s="17"/>
      <c r="E13" s="79"/>
      <c r="F13" s="80"/>
      <c r="G13" s="17"/>
      <c r="H13" s="17"/>
      <c r="I13" s="17"/>
      <c r="J13" s="17"/>
      <c r="K13" s="17"/>
      <c r="L13" s="17"/>
      <c r="M13" s="17"/>
      <c r="N13" s="17"/>
      <c r="O13" s="17"/>
      <c r="P13" s="20"/>
    </row>
    <row r="14" spans="1:16" ht="15" thickBot="1" x14ac:dyDescent="0.35">
      <c r="A14" s="16"/>
      <c r="B14" s="17"/>
      <c r="C14" s="17"/>
      <c r="D14" s="17"/>
      <c r="E14" s="81"/>
      <c r="F14" s="82"/>
      <c r="G14" s="17"/>
      <c r="H14" s="17"/>
      <c r="I14" s="17"/>
      <c r="J14" s="17"/>
      <c r="K14" s="17"/>
      <c r="L14" s="17"/>
      <c r="M14" s="17"/>
      <c r="N14" s="17"/>
      <c r="O14" s="17"/>
      <c r="P14" s="20"/>
    </row>
    <row r="15" spans="1:16" x14ac:dyDescent="0.3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0"/>
    </row>
    <row r="16" spans="1:16" x14ac:dyDescent="0.3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0"/>
    </row>
    <row r="17" spans="1:16" x14ac:dyDescent="0.3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0"/>
    </row>
    <row r="18" spans="1:16" x14ac:dyDescent="0.3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0"/>
    </row>
    <row r="19" spans="1:16" x14ac:dyDescent="0.3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0"/>
    </row>
    <row r="20" spans="1:16" ht="29.4" x14ac:dyDescent="0.9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 t="s">
        <v>114</v>
      </c>
      <c r="L20" s="36" t="s">
        <v>115</v>
      </c>
      <c r="M20" s="17"/>
      <c r="N20" s="17"/>
      <c r="O20" s="17"/>
      <c r="P20" s="20"/>
    </row>
    <row r="21" spans="1:16" x14ac:dyDescent="0.3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 t="s">
        <v>116</v>
      </c>
      <c r="M21" s="17"/>
      <c r="N21" s="17"/>
      <c r="O21" s="17"/>
      <c r="P21" s="20"/>
    </row>
    <row r="22" spans="1:16" x14ac:dyDescent="0.3">
      <c r="A22" s="16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83" t="s">
        <v>127</v>
      </c>
      <c r="M22" s="83"/>
      <c r="N22" s="83"/>
      <c r="O22" s="83"/>
      <c r="P22" s="22"/>
    </row>
  </sheetData>
  <sheetProtection algorithmName="SHA-512" hashValue="3T09IeBVOF/70VNYIpp+IVZedu1dbN7Cuac+SrZLGNIIY/eqE1xlch7aehyE9UhrR/sC2sqz4+wGfKZvQWa3Vw==" saltValue="+qI2DE99QWn7YB4QJ1s1UQ==" spinCount="100000" sheet="1" objects="1" scenarios="1"/>
  <mergeCells count="2">
    <mergeCell ref="E12:F14"/>
    <mergeCell ref="L22:O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3"/>
  <sheetViews>
    <sheetView showGridLines="0"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F28" sqref="F28"/>
    </sheetView>
  </sheetViews>
  <sheetFormatPr defaultRowHeight="14.4" x14ac:dyDescent="0.3"/>
  <cols>
    <col min="1" max="1" width="3.44140625" customWidth="1"/>
    <col min="2" max="2" width="5.21875" customWidth="1"/>
    <col min="3" max="3" width="11.5546875" customWidth="1"/>
    <col min="4" max="4" width="40.6640625" customWidth="1"/>
    <col min="5" max="6" width="12.88671875" bestFit="1" customWidth="1"/>
    <col min="7" max="7" width="2.21875" customWidth="1"/>
    <col min="8" max="8" width="11.77734375" bestFit="1" customWidth="1"/>
    <col min="9" max="9" width="1.5546875" customWidth="1"/>
    <col min="10" max="10" width="12.88671875" bestFit="1" customWidth="1"/>
    <col min="11" max="11" width="12.77734375" bestFit="1" customWidth="1"/>
    <col min="12" max="12" width="13.88671875" bestFit="1" customWidth="1"/>
    <col min="13" max="14" width="15.21875" bestFit="1" customWidth="1"/>
    <col min="15" max="15" width="13.21875" bestFit="1" customWidth="1"/>
    <col min="16" max="17" width="9.6640625" bestFit="1" customWidth="1"/>
  </cols>
  <sheetData>
    <row r="1" spans="2:16" ht="15" thickBot="1" x14ac:dyDescent="0.35">
      <c r="J1" s="87" t="s">
        <v>151</v>
      </c>
      <c r="K1" s="88"/>
    </row>
    <row r="2" spans="2:16" ht="18.600000000000001" thickBot="1" x14ac:dyDescent="0.4">
      <c r="C2" s="84" t="s">
        <v>5</v>
      </c>
      <c r="D2" s="85"/>
      <c r="E2" s="85"/>
      <c r="F2" s="86"/>
      <c r="G2" s="9"/>
      <c r="H2" s="7" t="s">
        <v>92</v>
      </c>
      <c r="J2" s="55" t="s">
        <v>0</v>
      </c>
      <c r="K2" s="55" t="s">
        <v>1</v>
      </c>
    </row>
    <row r="3" spans="2:16" ht="15" thickBot="1" x14ac:dyDescent="0.35">
      <c r="B3" s="4" t="s">
        <v>4</v>
      </c>
      <c r="C3" s="43" t="s">
        <v>2</v>
      </c>
      <c r="D3" s="42" t="s">
        <v>126</v>
      </c>
      <c r="E3" s="1" t="s">
        <v>0</v>
      </c>
      <c r="F3" s="2" t="s">
        <v>1</v>
      </c>
      <c r="G3" s="8"/>
      <c r="H3" s="35" t="str">
        <f>IF(E52=F52,"ok","błąd")</f>
        <v>ok</v>
      </c>
      <c r="J3" s="57">
        <f>IF((E52&gt;F52),(E52-F52),0)</f>
        <v>0</v>
      </c>
      <c r="K3" s="57">
        <f>IF((F52&gt;E52),(F52-E52),0)</f>
        <v>0</v>
      </c>
    </row>
    <row r="4" spans="2:16" x14ac:dyDescent="0.3">
      <c r="B4" s="23">
        <v>1</v>
      </c>
      <c r="C4" s="24">
        <v>401</v>
      </c>
      <c r="D4" s="72" t="str">
        <f>IFERROR(VLOOKUP(C4,'plan kont'!$B$3:$C$100,2,0),"")</f>
        <v>Amortyzacja</v>
      </c>
      <c r="E4" s="25">
        <v>780</v>
      </c>
      <c r="F4" s="25"/>
      <c r="G4" s="9"/>
      <c r="J4" s="52"/>
    </row>
    <row r="5" spans="2:16" x14ac:dyDescent="0.3">
      <c r="B5" s="26">
        <v>1</v>
      </c>
      <c r="C5" s="24" t="s">
        <v>33</v>
      </c>
      <c r="D5" s="72" t="str">
        <f>IFERROR(VLOOKUP(C5,'plan kont'!$B$3:$C$100,2,0),"")</f>
        <v>Umorzenie środków transportu</v>
      </c>
      <c r="E5" s="27"/>
      <c r="F5" s="27">
        <v>780</v>
      </c>
      <c r="G5" s="9"/>
    </row>
    <row r="6" spans="2:16" x14ac:dyDescent="0.3">
      <c r="B6" s="26"/>
      <c r="C6" s="24"/>
      <c r="D6" s="72" t="str">
        <f>IFERROR(VLOOKUP(C6,'plan kont'!$B$3:$C$100,2,0),"")</f>
        <v/>
      </c>
      <c r="E6" s="27"/>
      <c r="F6" s="27"/>
      <c r="G6" s="9"/>
      <c r="L6" s="51"/>
      <c r="M6" s="69"/>
      <c r="N6" s="70"/>
      <c r="P6" s="37"/>
    </row>
    <row r="7" spans="2:16" x14ac:dyDescent="0.3">
      <c r="B7" s="26">
        <v>2</v>
      </c>
      <c r="C7" s="24">
        <v>402</v>
      </c>
      <c r="D7" s="72" t="str">
        <f>IFERROR(VLOOKUP(C7,'plan kont'!$B$3:$C$100,2,0),"")</f>
        <v>Materiały i energia</v>
      </c>
      <c r="E7" s="27">
        <v>995</v>
      </c>
      <c r="F7" s="27"/>
      <c r="G7" s="9"/>
      <c r="L7" s="52"/>
    </row>
    <row r="8" spans="2:16" x14ac:dyDescent="0.3">
      <c r="B8" s="26">
        <v>2</v>
      </c>
      <c r="C8" s="24">
        <v>310</v>
      </c>
      <c r="D8" s="72" t="str">
        <f>IFERROR(VLOOKUP(C8,'plan kont'!$B$3:$C$100,2,0),"")</f>
        <v>Magazyn materiałów</v>
      </c>
      <c r="E8" s="27"/>
      <c r="F8" s="27">
        <v>995</v>
      </c>
      <c r="G8" s="9"/>
      <c r="N8" s="70"/>
    </row>
    <row r="9" spans="2:16" x14ac:dyDescent="0.3">
      <c r="B9" s="26"/>
      <c r="C9" s="24"/>
      <c r="D9" s="72" t="str">
        <f>IFERROR(VLOOKUP(C9,'plan kont'!$B$3:$C$100,2,0),"")</f>
        <v/>
      </c>
      <c r="E9" s="27"/>
      <c r="F9" s="27"/>
      <c r="G9" s="9"/>
      <c r="J9" s="37"/>
      <c r="M9" s="71"/>
      <c r="N9" s="70"/>
    </row>
    <row r="10" spans="2:16" x14ac:dyDescent="0.3">
      <c r="B10" s="26">
        <v>3</v>
      </c>
      <c r="C10" s="24">
        <v>402</v>
      </c>
      <c r="D10" s="72" t="str">
        <f>IFERROR(VLOOKUP(C10,'plan kont'!$B$3:$C$100,2,0),"")</f>
        <v>Materiały i energia</v>
      </c>
      <c r="E10" s="27">
        <v>720</v>
      </c>
      <c r="F10" s="27"/>
      <c r="G10" s="9"/>
    </row>
    <row r="11" spans="2:16" x14ac:dyDescent="0.3">
      <c r="B11" s="26">
        <v>3</v>
      </c>
      <c r="C11" s="24" t="s">
        <v>106</v>
      </c>
      <c r="D11" s="72" t="str">
        <f>IFERROR(VLOOKUP(C11,'plan kont'!$B$3:$C$100,2,0),"")</f>
        <v>Dostawca 1</v>
      </c>
      <c r="E11" s="27"/>
      <c r="F11" s="27">
        <f>E10+E12</f>
        <v>885.6</v>
      </c>
      <c r="G11" s="9"/>
      <c r="O11" s="37"/>
    </row>
    <row r="12" spans="2:16" x14ac:dyDescent="0.3">
      <c r="B12" s="26">
        <v>3</v>
      </c>
      <c r="C12" s="24" t="s">
        <v>58</v>
      </c>
      <c r="D12" s="72" t="str">
        <f>IFERROR(VLOOKUP(C12,'plan kont'!$B$3:$C$100,2,0),"")</f>
        <v>Podatek naliczony</v>
      </c>
      <c r="E12" s="27">
        <f>E10*23%</f>
        <v>165.6</v>
      </c>
      <c r="F12" s="27"/>
      <c r="G12" s="9"/>
      <c r="O12" s="40"/>
    </row>
    <row r="13" spans="2:16" x14ac:dyDescent="0.3">
      <c r="B13" s="26"/>
      <c r="C13" s="24"/>
      <c r="D13" s="72" t="str">
        <f>IFERROR(VLOOKUP(C13,'plan kont'!$B$3:$C$100,2,0),"")</f>
        <v/>
      </c>
      <c r="E13" s="27"/>
      <c r="F13" s="27"/>
      <c r="G13" s="9"/>
      <c r="J13" s="37"/>
    </row>
    <row r="14" spans="2:16" x14ac:dyDescent="0.3">
      <c r="B14" s="26">
        <v>4</v>
      </c>
      <c r="C14" s="24">
        <v>403</v>
      </c>
      <c r="D14" s="72" t="str">
        <f>IFERROR(VLOOKUP(C14,'plan kont'!$B$3:$C$100,2,0),"")</f>
        <v>Usługi obce</v>
      </c>
      <c r="E14" s="27">
        <v>55</v>
      </c>
      <c r="F14" s="27"/>
      <c r="G14" s="9"/>
    </row>
    <row r="15" spans="2:16" x14ac:dyDescent="0.3">
      <c r="B15" s="26">
        <v>4</v>
      </c>
      <c r="C15" s="24">
        <v>130</v>
      </c>
      <c r="D15" s="72" t="str">
        <f>IFERROR(VLOOKUP(C15,'plan kont'!$B$3:$C$100,2,0),"")</f>
        <v>Środki pieniężne na rachunku bankowym PLN</v>
      </c>
      <c r="E15" s="27"/>
      <c r="F15" s="27">
        <v>55</v>
      </c>
      <c r="G15" s="9"/>
    </row>
    <row r="16" spans="2:16" x14ac:dyDescent="0.3">
      <c r="B16" s="26"/>
      <c r="C16" s="24"/>
      <c r="D16" s="72" t="str">
        <f>IFERROR(VLOOKUP(C16,'plan kont'!$B$3:$C$100,2,0),"")</f>
        <v/>
      </c>
      <c r="E16" s="27"/>
      <c r="F16" s="27"/>
      <c r="G16" s="9"/>
    </row>
    <row r="17" spans="2:17" x14ac:dyDescent="0.3">
      <c r="B17" s="26">
        <v>5</v>
      </c>
      <c r="C17" s="24">
        <v>403</v>
      </c>
      <c r="D17" s="72" t="str">
        <f>IFERROR(VLOOKUP(C17,'plan kont'!$B$3:$C$100,2,0),"")</f>
        <v>Usługi obce</v>
      </c>
      <c r="E17" s="27">
        <v>1900</v>
      </c>
      <c r="F17" s="27"/>
      <c r="G17" s="9"/>
    </row>
    <row r="18" spans="2:17" x14ac:dyDescent="0.3">
      <c r="B18" s="26">
        <v>5</v>
      </c>
      <c r="C18" s="24" t="s">
        <v>107</v>
      </c>
      <c r="D18" s="72" t="str">
        <f>IFERROR(VLOOKUP(C18,'plan kont'!$B$3:$C$100,2,0),"")</f>
        <v>Dostawca 2</v>
      </c>
      <c r="E18" s="27"/>
      <c r="F18" s="27">
        <f>E17+E19</f>
        <v>2337</v>
      </c>
      <c r="G18" s="9"/>
    </row>
    <row r="19" spans="2:17" x14ac:dyDescent="0.3">
      <c r="B19" s="26">
        <v>5</v>
      </c>
      <c r="C19" s="24" t="s">
        <v>58</v>
      </c>
      <c r="D19" s="72" t="str">
        <f>IFERROR(VLOOKUP(C19,'plan kont'!$B$3:$C$100,2,0),"")</f>
        <v>Podatek naliczony</v>
      </c>
      <c r="E19" s="27">
        <f>E17*23%</f>
        <v>437</v>
      </c>
      <c r="F19" s="27"/>
      <c r="G19" s="9"/>
    </row>
    <row r="20" spans="2:17" x14ac:dyDescent="0.3">
      <c r="B20" s="26"/>
      <c r="C20" s="24"/>
      <c r="D20" s="72" t="str">
        <f>IFERROR(VLOOKUP(C20,'plan kont'!$B$3:$C$100,2,0),"")</f>
        <v/>
      </c>
      <c r="E20" s="27"/>
      <c r="F20" s="27"/>
      <c r="G20" s="9"/>
    </row>
    <row r="21" spans="2:17" x14ac:dyDescent="0.3">
      <c r="B21" s="26">
        <v>6</v>
      </c>
      <c r="C21" s="24">
        <v>404</v>
      </c>
      <c r="D21" s="72" t="str">
        <f>IFERROR(VLOOKUP(C21,'plan kont'!$B$3:$C$100,2,0),"")</f>
        <v>Wynagrodzenia</v>
      </c>
      <c r="E21" s="27">
        <v>27800</v>
      </c>
      <c r="F21" s="27"/>
      <c r="G21" s="9"/>
    </row>
    <row r="22" spans="2:17" x14ac:dyDescent="0.3">
      <c r="B22" s="26">
        <v>6</v>
      </c>
      <c r="C22" s="24">
        <v>230</v>
      </c>
      <c r="D22" s="72" t="str">
        <f>IFERROR(VLOOKUP(C22,'plan kont'!$B$3:$C$100,2,0),"")</f>
        <v>Rozrachunki z pracownikami z tyt. wynagrodzeń</v>
      </c>
      <c r="E22" s="27"/>
      <c r="F22" s="27">
        <v>27800</v>
      </c>
      <c r="G22" s="9"/>
    </row>
    <row r="23" spans="2:17" x14ac:dyDescent="0.3">
      <c r="B23" s="26"/>
      <c r="C23" s="24"/>
      <c r="D23" s="72" t="str">
        <f>IFERROR(VLOOKUP(C23,'plan kont'!$B$3:$C$100,2,0),"")</f>
        <v/>
      </c>
      <c r="E23" s="27"/>
      <c r="F23" s="27"/>
      <c r="G23" s="9"/>
    </row>
    <row r="24" spans="2:17" x14ac:dyDescent="0.3">
      <c r="B24" s="26"/>
      <c r="C24" s="24"/>
      <c r="D24" s="72" t="str">
        <f>IFERROR(VLOOKUP(C24,'plan kont'!$B$3:$C$100,2,0),"")</f>
        <v/>
      </c>
      <c r="E24" s="27"/>
      <c r="F24" s="27"/>
      <c r="G24" s="9"/>
    </row>
    <row r="25" spans="2:17" x14ac:dyDescent="0.3">
      <c r="B25" s="26"/>
      <c r="C25" s="24"/>
      <c r="D25" s="72" t="str">
        <f>IFERROR(VLOOKUP(C25,'plan kont'!$B$3:$C$100,2,0),"")</f>
        <v/>
      </c>
      <c r="E25" s="27"/>
      <c r="F25" s="27"/>
      <c r="G25" s="9"/>
      <c r="Q25" s="41"/>
    </row>
    <row r="26" spans="2:17" x14ac:dyDescent="0.3">
      <c r="B26" s="26"/>
      <c r="C26" s="24"/>
      <c r="D26" s="72" t="str">
        <f>IFERROR(VLOOKUP(C26,'plan kont'!$B$3:$C$100,2,0),"")</f>
        <v/>
      </c>
      <c r="E26" s="27"/>
      <c r="F26" s="27"/>
      <c r="G26" s="9"/>
    </row>
    <row r="27" spans="2:17" x14ac:dyDescent="0.3">
      <c r="B27" s="26"/>
      <c r="C27" s="24"/>
      <c r="D27" s="72" t="str">
        <f>IFERROR(VLOOKUP(C27,'plan kont'!$B$3:$C$100,2,0),"")</f>
        <v/>
      </c>
      <c r="E27" s="27"/>
      <c r="F27" s="27"/>
      <c r="G27" s="9"/>
    </row>
    <row r="28" spans="2:17" x14ac:dyDescent="0.3">
      <c r="B28" s="26"/>
      <c r="C28" s="24"/>
      <c r="D28" s="72" t="str">
        <f>IFERROR(VLOOKUP(C28,'plan kont'!$B$3:$C$100,2,0),"")</f>
        <v/>
      </c>
      <c r="E28" s="27"/>
      <c r="F28" s="27"/>
      <c r="G28" s="9"/>
    </row>
    <row r="29" spans="2:17" x14ac:dyDescent="0.3">
      <c r="B29" s="26"/>
      <c r="C29" s="24"/>
      <c r="D29" s="72" t="str">
        <f>IFERROR(VLOOKUP(C29,'plan kont'!$B$3:$C$100,2,0),"")</f>
        <v/>
      </c>
      <c r="E29" s="27"/>
      <c r="F29" s="27"/>
      <c r="G29" s="9"/>
    </row>
    <row r="30" spans="2:17" x14ac:dyDescent="0.3">
      <c r="B30" s="26"/>
      <c r="C30" s="24"/>
      <c r="D30" s="72" t="str">
        <f>IFERROR(VLOOKUP(C30,'plan kont'!$B$3:$C$100,2,0),"")</f>
        <v/>
      </c>
      <c r="E30" s="27"/>
      <c r="F30" s="27"/>
      <c r="G30" s="9"/>
      <c r="H30" s="37"/>
      <c r="J30" s="5"/>
    </row>
    <row r="31" spans="2:17" x14ac:dyDescent="0.3">
      <c r="B31" s="26"/>
      <c r="C31" s="24"/>
      <c r="D31" s="72" t="str">
        <f>IFERROR(VLOOKUP(C31,'plan kont'!$B$3:$C$100,2,0),"")</f>
        <v/>
      </c>
      <c r="E31" s="27"/>
      <c r="F31" s="27"/>
      <c r="G31" s="9"/>
    </row>
    <row r="32" spans="2:17" x14ac:dyDescent="0.3">
      <c r="B32" s="26"/>
      <c r="C32" s="24"/>
      <c r="D32" s="72" t="str">
        <f>IFERROR(VLOOKUP(C32,'plan kont'!$B$3:$C$100,2,0),"")</f>
        <v/>
      </c>
      <c r="E32" s="28"/>
      <c r="F32" s="28"/>
      <c r="G32" s="9"/>
    </row>
    <row r="33" spans="2:10" x14ac:dyDescent="0.3">
      <c r="B33" s="26"/>
      <c r="C33" s="24"/>
      <c r="D33" s="72" t="str">
        <f>IFERROR(VLOOKUP(C33,'plan kont'!$B$3:$C$100,2,0),"")</f>
        <v/>
      </c>
      <c r="E33" s="28"/>
      <c r="F33" s="28"/>
      <c r="G33" s="9"/>
    </row>
    <row r="34" spans="2:10" x14ac:dyDescent="0.3">
      <c r="B34" s="26"/>
      <c r="C34" s="24"/>
      <c r="D34" s="72" t="str">
        <f>IFERROR(VLOOKUP(C34,'plan kont'!$B$3:$C$100,2,0),"")</f>
        <v/>
      </c>
      <c r="E34" s="28"/>
      <c r="F34" s="28"/>
      <c r="G34" s="9"/>
    </row>
    <row r="35" spans="2:10" x14ac:dyDescent="0.3">
      <c r="B35" s="26"/>
      <c r="C35" s="24"/>
      <c r="D35" s="72" t="str">
        <f>IFERROR(VLOOKUP(C35,'plan kont'!$B$3:$C$100,2,0),"")</f>
        <v/>
      </c>
      <c r="E35" s="28"/>
      <c r="F35" s="28"/>
      <c r="G35" s="9"/>
      <c r="H35" s="37"/>
      <c r="J35" s="5"/>
    </row>
    <row r="36" spans="2:10" x14ac:dyDescent="0.3">
      <c r="B36" s="26"/>
      <c r="C36" s="24"/>
      <c r="D36" s="72" t="str">
        <f>IFERROR(VLOOKUP(C36,'plan kont'!$B$3:$C$100,2,0),"")</f>
        <v/>
      </c>
      <c r="E36" s="28"/>
      <c r="F36" s="28"/>
      <c r="G36" s="9"/>
    </row>
    <row r="37" spans="2:10" x14ac:dyDescent="0.3">
      <c r="B37" s="26"/>
      <c r="C37" s="24"/>
      <c r="D37" s="72" t="str">
        <f>IFERROR(VLOOKUP(C37,'plan kont'!$B$3:$C$100,2,0),"")</f>
        <v/>
      </c>
      <c r="E37" s="28"/>
      <c r="F37" s="28"/>
      <c r="G37" s="9"/>
    </row>
    <row r="38" spans="2:10" x14ac:dyDescent="0.3">
      <c r="B38" s="26"/>
      <c r="C38" s="24"/>
      <c r="D38" s="72" t="str">
        <f>IFERROR(VLOOKUP(C38,'plan kont'!$B$3:$C$100,2,0),"")</f>
        <v/>
      </c>
      <c r="E38" s="28"/>
      <c r="F38" s="28"/>
      <c r="G38" s="9"/>
      <c r="H38" s="37"/>
      <c r="J38" s="5"/>
    </row>
    <row r="39" spans="2:10" x14ac:dyDescent="0.3">
      <c r="B39" s="26"/>
      <c r="C39" s="24"/>
      <c r="D39" s="72" t="str">
        <f>IFERROR(VLOOKUP(C39,'plan kont'!$B$3:$C$100,2,0),"")</f>
        <v/>
      </c>
      <c r="E39" s="28"/>
      <c r="F39" s="28"/>
      <c r="G39" s="9"/>
    </row>
    <row r="40" spans="2:10" x14ac:dyDescent="0.3">
      <c r="B40" s="26"/>
      <c r="C40" s="24"/>
      <c r="D40" s="72" t="str">
        <f>IFERROR(VLOOKUP(C40,'plan kont'!$B$3:$C$100,2,0),"")</f>
        <v/>
      </c>
      <c r="E40" s="28"/>
      <c r="F40" s="28"/>
      <c r="G40" s="9"/>
    </row>
    <row r="41" spans="2:10" x14ac:dyDescent="0.3">
      <c r="B41" s="26"/>
      <c r="C41" s="24"/>
      <c r="D41" s="72" t="str">
        <f>IFERROR(VLOOKUP(C41,'plan kont'!$B$3:$C$100,2,0),"")</f>
        <v/>
      </c>
      <c r="E41" s="28"/>
      <c r="F41" s="28"/>
      <c r="G41" s="9"/>
    </row>
    <row r="42" spans="2:10" x14ac:dyDescent="0.3">
      <c r="B42" s="26"/>
      <c r="C42" s="24"/>
      <c r="D42" s="72" t="str">
        <f>IFERROR(VLOOKUP(C42,'plan kont'!$B$3:$C$100,2,0),"")</f>
        <v/>
      </c>
      <c r="E42" s="28"/>
      <c r="F42" s="28"/>
      <c r="G42" s="9"/>
    </row>
    <row r="43" spans="2:10" x14ac:dyDescent="0.3">
      <c r="B43" s="26"/>
      <c r="C43" s="24"/>
      <c r="D43" s="72" t="str">
        <f>IFERROR(VLOOKUP(C43,'plan kont'!$B$3:$C$100,2,0),"")</f>
        <v/>
      </c>
      <c r="E43" s="28"/>
      <c r="F43" s="28"/>
      <c r="G43" s="9"/>
    </row>
    <row r="44" spans="2:10" x14ac:dyDescent="0.3">
      <c r="B44" s="26"/>
      <c r="C44" s="24"/>
      <c r="D44" s="72" t="str">
        <f>IFERROR(VLOOKUP(C44,'plan kont'!$B$3:$C$100,2,0),"")</f>
        <v/>
      </c>
      <c r="E44" s="28"/>
      <c r="F44" s="28"/>
      <c r="G44" s="9"/>
    </row>
    <row r="45" spans="2:10" x14ac:dyDescent="0.3">
      <c r="B45" s="26"/>
      <c r="C45" s="24"/>
      <c r="D45" s="72" t="str">
        <f>IFERROR(VLOOKUP(C45,'plan kont'!$B$3:$C$100,2,0),"")</f>
        <v/>
      </c>
      <c r="E45" s="28"/>
      <c r="F45" s="28"/>
      <c r="G45" s="9"/>
    </row>
    <row r="46" spans="2:10" x14ac:dyDescent="0.3">
      <c r="B46" s="26"/>
      <c r="C46" s="24"/>
      <c r="D46" s="72" t="str">
        <f>IFERROR(VLOOKUP(C46,'plan kont'!$B$3:$C$100,2,0),"")</f>
        <v/>
      </c>
      <c r="E46" s="28"/>
      <c r="F46" s="28"/>
      <c r="G46" s="9"/>
    </row>
    <row r="47" spans="2:10" x14ac:dyDescent="0.3">
      <c r="B47" s="26"/>
      <c r="C47" s="24"/>
      <c r="D47" s="72" t="str">
        <f>IFERROR(VLOOKUP(C47,'plan kont'!$B$3:$C$100,2,0),"")</f>
        <v/>
      </c>
      <c r="E47" s="28"/>
      <c r="F47" s="28"/>
      <c r="G47" s="9"/>
    </row>
    <row r="48" spans="2:10" x14ac:dyDescent="0.3">
      <c r="B48" s="26"/>
      <c r="C48" s="24"/>
      <c r="D48" s="72" t="str">
        <f>IFERROR(VLOOKUP(C48,'plan kont'!$B$3:$C$100,2,0),"")</f>
        <v/>
      </c>
      <c r="E48" s="28"/>
      <c r="F48" s="28"/>
      <c r="G48" s="9"/>
    </row>
    <row r="49" spans="2:7" x14ac:dyDescent="0.3">
      <c r="B49" s="26"/>
      <c r="C49" s="24"/>
      <c r="D49" s="72" t="str">
        <f>IFERROR(VLOOKUP(C49,'plan kont'!$B$3:$C$100,2,0),"")</f>
        <v/>
      </c>
      <c r="E49" s="28"/>
      <c r="F49" s="28"/>
      <c r="G49" s="9"/>
    </row>
    <row r="50" spans="2:7" x14ac:dyDescent="0.3">
      <c r="B50" s="26"/>
      <c r="C50" s="24"/>
      <c r="D50" s="72" t="str">
        <f>IFERROR(VLOOKUP(C50,'plan kont'!$B$3:$C$100,2,0),"")</f>
        <v/>
      </c>
      <c r="E50" s="28"/>
      <c r="F50" s="28"/>
      <c r="G50" s="9"/>
    </row>
    <row r="51" spans="2:7" ht="15" thickBot="1" x14ac:dyDescent="0.35">
      <c r="B51" s="26"/>
      <c r="C51" s="24"/>
      <c r="D51" s="72" t="str">
        <f>IFERROR(VLOOKUP(C51,'plan kont'!$B$3:$C$100,2,0),"")</f>
        <v/>
      </c>
      <c r="E51" s="28"/>
      <c r="F51" s="28"/>
      <c r="G51" s="9"/>
    </row>
    <row r="52" spans="2:7" ht="15" thickBot="1" x14ac:dyDescent="0.35">
      <c r="C52" s="3" t="s">
        <v>3</v>
      </c>
      <c r="D52" s="3"/>
      <c r="E52" s="58">
        <f>SUBTOTAL(109,E4:E51)</f>
        <v>32852.6</v>
      </c>
      <c r="F52" s="59">
        <f>SUBTOTAL(109,F4:F51)</f>
        <v>32852.6</v>
      </c>
      <c r="G52" s="9"/>
    </row>
    <row r="66" spans="12:14" x14ac:dyDescent="0.3">
      <c r="L66" s="5"/>
    </row>
    <row r="73" spans="12:14" x14ac:dyDescent="0.3">
      <c r="N73" s="5"/>
    </row>
  </sheetData>
  <sheetProtection algorithmName="SHA-512" hashValue="8Q7dyAgzWeh+vOW7FgLuYYHG0jtXC/HqYB9/4t35FI8D84HSTuyL5uKBTafOrH6GUwE5lc/3L7wK5c/RKTd4wA==" saltValue="zw4hnQjODGskzgP+0zzMDQ==" spinCount="100000" sheet="1" objects="1" scenarios="1" autoFilter="0"/>
  <autoFilter ref="B3:F51"/>
  <mergeCells count="2">
    <mergeCell ref="C2:F2"/>
    <mergeCell ref="J1:K1"/>
  </mergeCells>
  <conditionalFormatting sqref="H3">
    <cfRule type="cellIs" dxfId="13" priority="13" operator="equal">
      <formula>"błąd"</formula>
    </cfRule>
    <cfRule type="cellIs" dxfId="12" priority="14" operator="equal">
      <formula>"ok"</formula>
    </cfRule>
  </conditionalFormatting>
  <conditionalFormatting sqref="C4:D51">
    <cfRule type="cellIs" dxfId="11" priority="10" operator="equal">
      <formula>10</formula>
    </cfRule>
  </conditionalFormatting>
  <conditionalFormatting sqref="C4:C51">
    <cfRule type="cellIs" dxfId="10" priority="1" operator="equal">
      <formula>234</formula>
    </cfRule>
  </conditionalFormatting>
  <pageMargins left="0.7" right="0.7" top="0.75" bottom="0.75" header="0.3" footer="0.3"/>
  <pageSetup paperSize="9" orientation="portrait" horizontalDpi="300" verticalDpi="0" copies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" operator="equal" id="{2478C3EB-4E05-4DD1-8DB0-7A98EB379C19}">
            <xm:f>ZOiS!$B$47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1BCB3C51-5E22-4187-8C4B-263D63A0ADE6}">
            <xm:f>ZOiS!$B$41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" operator="equal" id="{40AD3CF1-90A3-41AA-92DD-5902C2FBCAD9}">
            <xm:f>ZOiS!$B$38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C977F18A-DE8E-4C06-90EF-908313BFB269}">
            <xm:f>ZOiS!$B$32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7" operator="equal" id="{D762C53D-BD77-4122-BC7B-A7D79E2DB4DC}">
            <xm:f>ZOiS!$B$26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6BC0A5D7-AEC3-4592-AEA4-48A0DC535F32}">
            <xm:f>ZOiS!$B$12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9" operator="equal" id="{1C5EE0DD-B485-4D34-8FDF-C26158041220}">
            <xm:f>ZOiS!$B$4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C4:D51</xm:sqref>
        </x14:conditionalFormatting>
        <x14:conditionalFormatting xmlns:xm="http://schemas.microsoft.com/office/excel/2006/main">
          <x14:cfRule type="cellIs" priority="2" operator="equal" id="{2C994B31-18B7-4A56-8D44-702A97F4935C}">
            <xm:f>'plan kont'!$B$3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C4:D51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'plan kont'!$B$3:$B$88</xm:f>
          </x14:formula1>
          <xm:sqref>C4:C51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6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8" sqref="D8"/>
    </sheetView>
  </sheetViews>
  <sheetFormatPr defaultRowHeight="14.4" x14ac:dyDescent="0.3"/>
  <cols>
    <col min="1" max="2" width="8.88671875" style="29"/>
    <col min="3" max="8" width="13.21875" style="29" bestFit="1" customWidth="1"/>
    <col min="9" max="9" width="8.88671875" style="29"/>
    <col min="10" max="10" width="9.44140625" style="29" bestFit="1" customWidth="1"/>
    <col min="11" max="16384" width="8.88671875" style="29"/>
  </cols>
  <sheetData>
    <row r="1" spans="2:10" ht="15" thickBot="1" x14ac:dyDescent="0.35"/>
    <row r="2" spans="2:10" ht="18.600000000000001" thickBot="1" x14ac:dyDescent="0.4">
      <c r="B2" s="89" t="s">
        <v>12</v>
      </c>
      <c r="C2" s="90"/>
      <c r="D2" s="90"/>
      <c r="E2" s="90"/>
      <c r="F2" s="90"/>
      <c r="G2" s="90"/>
      <c r="H2" s="90"/>
      <c r="I2" s="30" t="s">
        <v>91</v>
      </c>
      <c r="J2" s="30" t="s">
        <v>90</v>
      </c>
    </row>
    <row r="3" spans="2:10" ht="15" thickBot="1" x14ac:dyDescent="0.35">
      <c r="B3" s="31" t="s">
        <v>2</v>
      </c>
      <c r="C3" s="31" t="s">
        <v>6</v>
      </c>
      <c r="D3" s="31" t="s">
        <v>7</v>
      </c>
      <c r="E3" s="31" t="s">
        <v>8</v>
      </c>
      <c r="F3" s="31" t="s">
        <v>9</v>
      </c>
      <c r="G3" s="31" t="s">
        <v>10</v>
      </c>
      <c r="H3" s="31" t="s">
        <v>11</v>
      </c>
      <c r="I3" s="32" t="str">
        <f>IF(C86=D86,"ok","błąd")</f>
        <v>ok</v>
      </c>
      <c r="J3" s="32" t="str">
        <f>IF(E86=F86,"ok","błąd")</f>
        <v>ok</v>
      </c>
    </row>
    <row r="4" spans="2:10" ht="15" thickBot="1" x14ac:dyDescent="0.35">
      <c r="B4" s="33" t="str">
        <f>'plan kont'!B3</f>
        <v>010</v>
      </c>
      <c r="C4" s="73">
        <f>SUM(C5:C9)</f>
        <v>0</v>
      </c>
      <c r="D4" s="73">
        <f t="shared" ref="D4:H4" si="0">SUM(D5:D9)</f>
        <v>0</v>
      </c>
      <c r="E4" s="73">
        <f t="shared" si="0"/>
        <v>0</v>
      </c>
      <c r="F4" s="73">
        <f t="shared" si="0"/>
        <v>0</v>
      </c>
      <c r="G4" s="73">
        <f t="shared" si="0"/>
        <v>0</v>
      </c>
      <c r="H4" s="74">
        <f t="shared" si="0"/>
        <v>0</v>
      </c>
    </row>
    <row r="5" spans="2:10" x14ac:dyDescent="0.3">
      <c r="B5" s="61" t="str">
        <f>'plan kont'!B4</f>
        <v>010-1</v>
      </c>
      <c r="C5" s="75">
        <f>SUMIFS(dekrety!$E$4:$E$51,dekrety!$C$4:$C$51,B5,dekrety!$B$4:$B$51,"BO")</f>
        <v>0</v>
      </c>
      <c r="D5" s="75">
        <f>SUMIFS(dekrety!$F$4:$F$51,dekrety!$C$4:$C$51,B5,dekrety!$B$4:$B$51,"BO")</f>
        <v>0</v>
      </c>
      <c r="E5" s="75">
        <f>SUMIFS(dekrety!$E$4:$E$51,dekrety!$C$4:$C$51,B5,dekrety!$B$4:$B$51,"&lt;&gt;BO")</f>
        <v>0</v>
      </c>
      <c r="F5" s="75">
        <f>SUMIFS(dekrety!$F$4:$F$51,dekrety!$C$4:$C$51,B5,dekrety!$B$4:$B$51,"&lt;&gt;BO")</f>
        <v>0</v>
      </c>
      <c r="G5" s="75">
        <f>IF((E5+C5)&gt;(F5+D5),(E5+C5)-(F5+D5),0)</f>
        <v>0</v>
      </c>
      <c r="H5" s="75">
        <f>IF((F5+D5)&gt;(E5+C5),(F5+D5)-(E5+C5),0)</f>
        <v>0</v>
      </c>
    </row>
    <row r="6" spans="2:10" x14ac:dyDescent="0.3">
      <c r="B6" s="62" t="str">
        <f>'plan kont'!B5</f>
        <v>010-2</v>
      </c>
      <c r="C6" s="76">
        <f>SUMIFS(dekrety!$E$4:$E$51,dekrety!$C$4:$C$51,B6,dekrety!$B$4:$B$51,"BO")</f>
        <v>0</v>
      </c>
      <c r="D6" s="76">
        <f>SUMIFS(dekrety!$F$4:$F$51,dekrety!$C$4:$C$51,B6,dekrety!$B$4:$B$51,"BO")</f>
        <v>0</v>
      </c>
      <c r="E6" s="76">
        <f>SUMIFS(dekrety!$E$4:$E$51,dekrety!$C$4:$C$51,B6,dekrety!$B$4:$B$51,"&lt;&gt;BO")</f>
        <v>0</v>
      </c>
      <c r="F6" s="76">
        <f>SUMIFS(dekrety!$F$4:$F$51,dekrety!$C$4:$C$51,B6,dekrety!$B$4:$B$51,"&lt;&gt;BO")</f>
        <v>0</v>
      </c>
      <c r="G6" s="75">
        <f t="shared" ref="G6:G72" si="1">IF((E6+C6)&gt;(F6+D6),(E6+C6)-(F6+D6),0)</f>
        <v>0</v>
      </c>
      <c r="H6" s="75">
        <f t="shared" ref="H6:H72" si="2">IF((F6+D6)&gt;(E6+C6),(F6+D6)-(E6+C6),0)</f>
        <v>0</v>
      </c>
    </row>
    <row r="7" spans="2:10" x14ac:dyDescent="0.3">
      <c r="B7" s="62" t="str">
        <f>'plan kont'!B6</f>
        <v>010-3</v>
      </c>
      <c r="C7" s="76">
        <f>SUMIFS(dekrety!$E$4:$E$51,dekrety!$C$4:$C$51,B7,dekrety!$B$4:$B$51,"BO")</f>
        <v>0</v>
      </c>
      <c r="D7" s="76">
        <f>SUMIFS(dekrety!$F$4:$F$51,dekrety!$C$4:$C$51,B7,dekrety!$B$4:$B$51,"BO")</f>
        <v>0</v>
      </c>
      <c r="E7" s="76">
        <f>SUMIFS(dekrety!$E$4:$E$51,dekrety!$C$4:$C$51,B7,dekrety!$B$4:$B$51,"&lt;&gt;BO")</f>
        <v>0</v>
      </c>
      <c r="F7" s="76">
        <f>SUMIFS(dekrety!$F$4:$F$51,dekrety!$C$4:$C$51,B7,dekrety!$B$4:$B$51,"&lt;&gt;BO")</f>
        <v>0</v>
      </c>
      <c r="G7" s="75">
        <f t="shared" si="1"/>
        <v>0</v>
      </c>
      <c r="H7" s="75">
        <f t="shared" si="2"/>
        <v>0</v>
      </c>
    </row>
    <row r="8" spans="2:10" x14ac:dyDescent="0.3">
      <c r="B8" s="62" t="str">
        <f>'plan kont'!B7</f>
        <v>010-4</v>
      </c>
      <c r="C8" s="76">
        <f>SUMIFS(dekrety!$E$4:$E$51,dekrety!$C$4:$C$51,B8,dekrety!$B$4:$B$51,"BO")</f>
        <v>0</v>
      </c>
      <c r="D8" s="76">
        <f>SUMIFS(dekrety!$F$4:$F$51,dekrety!$C$4:$C$51,B8,dekrety!$B$4:$B$51,"BO")</f>
        <v>0</v>
      </c>
      <c r="E8" s="76">
        <f>SUMIFS(dekrety!$E$4:$E$51,dekrety!$C$4:$C$51,B8,dekrety!$B$4:$B$51,"&lt;&gt;BO")</f>
        <v>0</v>
      </c>
      <c r="F8" s="76">
        <f>SUMIFS(dekrety!$F$4:$F$51,dekrety!$C$4:$C$51,B8,dekrety!$B$4:$B$51,"&lt;&gt;BO")</f>
        <v>0</v>
      </c>
      <c r="G8" s="75">
        <f t="shared" si="1"/>
        <v>0</v>
      </c>
      <c r="H8" s="75">
        <f t="shared" si="2"/>
        <v>0</v>
      </c>
    </row>
    <row r="9" spans="2:10" x14ac:dyDescent="0.3">
      <c r="B9" s="62" t="str">
        <f>'plan kont'!B8</f>
        <v>010-5</v>
      </c>
      <c r="C9" s="76">
        <f>SUMIFS(dekrety!$E$4:$E$51,dekrety!$C$4:$C$51,B9,dekrety!$B$4:$B$51,"BO")</f>
        <v>0</v>
      </c>
      <c r="D9" s="76">
        <f>SUMIFS(dekrety!$F$4:$F$51,dekrety!$C$4:$C$51,B9,dekrety!$B$4:$B$51,"BO")</f>
        <v>0</v>
      </c>
      <c r="E9" s="76">
        <f>SUMIFS(dekrety!$E$4:$E$51,dekrety!$C$4:$C$51,B9,dekrety!$B$4:$B$51,"&lt;&gt;BO")</f>
        <v>0</v>
      </c>
      <c r="F9" s="76">
        <f>SUMIFS(dekrety!$F$4:$F$51,dekrety!$C$4:$C$51,B9,dekrety!$B$4:$B$51,"&lt;&gt;BO")</f>
        <v>0</v>
      </c>
      <c r="G9" s="75">
        <f t="shared" si="1"/>
        <v>0</v>
      </c>
      <c r="H9" s="75">
        <f t="shared" si="2"/>
        <v>0</v>
      </c>
    </row>
    <row r="10" spans="2:10" x14ac:dyDescent="0.3">
      <c r="B10" s="62" t="str">
        <f>'plan kont'!B9</f>
        <v>020</v>
      </c>
      <c r="C10" s="76">
        <f>SUMIFS(dekrety!$E$4:$E$51,dekrety!$C$4:$C$51,B10,dekrety!$B$4:$B$51,"BO")</f>
        <v>0</v>
      </c>
      <c r="D10" s="76">
        <f>SUMIFS(dekrety!$F$4:$F$51,dekrety!$C$4:$C$51,B10,dekrety!$B$4:$B$51,"BO")</f>
        <v>0</v>
      </c>
      <c r="E10" s="76">
        <f>SUMIFS(dekrety!$E$4:$E$51,dekrety!$C$4:$C$51,B10,dekrety!$B$4:$B$51,"&lt;&gt;BO")</f>
        <v>0</v>
      </c>
      <c r="F10" s="76">
        <f>SUMIFS(dekrety!$F$4:$F$51,dekrety!$C$4:$C$51,B10,dekrety!$B$4:$B$51,"&lt;&gt;BO")</f>
        <v>0</v>
      </c>
      <c r="G10" s="75">
        <f t="shared" si="1"/>
        <v>0</v>
      </c>
      <c r="H10" s="75">
        <f t="shared" si="2"/>
        <v>0</v>
      </c>
    </row>
    <row r="11" spans="2:10" ht="15" thickBot="1" x14ac:dyDescent="0.35">
      <c r="B11" s="62" t="str">
        <f>'plan kont'!B10</f>
        <v>030</v>
      </c>
      <c r="C11" s="76">
        <f>SUMIFS(dekrety!$E$4:$E$51,dekrety!$C$4:$C$51,B11,dekrety!$B$4:$B$51,"BO")</f>
        <v>0</v>
      </c>
      <c r="D11" s="76">
        <f>SUMIFS(dekrety!$F$4:$F$51,dekrety!$C$4:$C$51,B11,dekrety!$B$4:$B$51,"BO")</f>
        <v>0</v>
      </c>
      <c r="E11" s="76">
        <f>SUMIFS(dekrety!$E$4:$E$51,dekrety!$C$4:$C$51,B11,dekrety!$B$4:$B$51,"&lt;&gt;BO")</f>
        <v>0</v>
      </c>
      <c r="F11" s="76">
        <f>SUMIFS(dekrety!$F$4:$F$51,dekrety!$C$4:$C$51,B11,dekrety!$B$4:$B$51,"&lt;&gt;BO")</f>
        <v>0</v>
      </c>
      <c r="G11" s="75">
        <f t="shared" si="1"/>
        <v>0</v>
      </c>
      <c r="H11" s="75">
        <f t="shared" si="2"/>
        <v>0</v>
      </c>
    </row>
    <row r="12" spans="2:10" ht="15" thickBot="1" x14ac:dyDescent="0.35">
      <c r="B12" s="63" t="str">
        <f>'plan kont'!B11</f>
        <v>070</v>
      </c>
      <c r="C12" s="73">
        <f>SUM(C13:C17)</f>
        <v>0</v>
      </c>
      <c r="D12" s="73">
        <f t="shared" ref="D12:H12" si="3">SUM(D13:D17)</f>
        <v>0</v>
      </c>
      <c r="E12" s="73">
        <f t="shared" si="3"/>
        <v>0</v>
      </c>
      <c r="F12" s="73">
        <f t="shared" si="3"/>
        <v>780</v>
      </c>
      <c r="G12" s="73">
        <f t="shared" si="3"/>
        <v>0</v>
      </c>
      <c r="H12" s="73">
        <f t="shared" si="3"/>
        <v>780</v>
      </c>
    </row>
    <row r="13" spans="2:10" x14ac:dyDescent="0.3">
      <c r="B13" s="62" t="str">
        <f>'plan kont'!B12</f>
        <v>070-1</v>
      </c>
      <c r="C13" s="76">
        <f>SUMIFS(dekrety!$E$4:$E$51,dekrety!$C$4:$C$51,B13,dekrety!$B$4:$B$51,"BO")</f>
        <v>0</v>
      </c>
      <c r="D13" s="76">
        <f>SUMIFS(dekrety!$F$4:$F$51,dekrety!$C$4:$C$51,B13,dekrety!$B$4:$B$51,"BO")</f>
        <v>0</v>
      </c>
      <c r="E13" s="76">
        <f>SUMIFS(dekrety!$E$4:$E$51,dekrety!$C$4:$C$51,B13,dekrety!$B$4:$B$51,"&lt;&gt;BO")</f>
        <v>0</v>
      </c>
      <c r="F13" s="76">
        <f>SUMIFS(dekrety!$F$4:$F$51,dekrety!$C$4:$C$51,B13,dekrety!$B$4:$B$51,"&lt;&gt;BO")</f>
        <v>0</v>
      </c>
      <c r="G13" s="75">
        <f t="shared" si="1"/>
        <v>0</v>
      </c>
      <c r="H13" s="75">
        <f t="shared" si="2"/>
        <v>0</v>
      </c>
    </row>
    <row r="14" spans="2:10" x14ac:dyDescent="0.3">
      <c r="B14" s="62" t="str">
        <f>'plan kont'!B13</f>
        <v>070-2</v>
      </c>
      <c r="C14" s="76">
        <f>SUMIFS(dekrety!$E$4:$E$51,dekrety!$C$4:$C$51,B14,dekrety!$B$4:$B$51,"BO")</f>
        <v>0</v>
      </c>
      <c r="D14" s="76">
        <f>SUMIFS(dekrety!$F$4:$F$51,dekrety!$C$4:$C$51,B14,dekrety!$B$4:$B$51,"BO")</f>
        <v>0</v>
      </c>
      <c r="E14" s="76">
        <f>SUMIFS(dekrety!$E$4:$E$51,dekrety!$C$4:$C$51,B14,dekrety!$B$4:$B$51,"&lt;&gt;BO")</f>
        <v>0</v>
      </c>
      <c r="F14" s="76">
        <f>SUMIFS(dekrety!$F$4:$F$51,dekrety!$C$4:$C$51,B14,dekrety!$B$4:$B$51,"&lt;&gt;BO")</f>
        <v>0</v>
      </c>
      <c r="G14" s="75">
        <f t="shared" si="1"/>
        <v>0</v>
      </c>
      <c r="H14" s="75">
        <f t="shared" si="2"/>
        <v>0</v>
      </c>
    </row>
    <row r="15" spans="2:10" x14ac:dyDescent="0.3">
      <c r="B15" s="62" t="str">
        <f>'plan kont'!B14</f>
        <v>070-3</v>
      </c>
      <c r="C15" s="76">
        <f>SUMIFS(dekrety!$E$4:$E$51,dekrety!$C$4:$C$51,B15,dekrety!$B$4:$B$51,"BO")</f>
        <v>0</v>
      </c>
      <c r="D15" s="76">
        <f>SUMIFS(dekrety!$F$4:$F$51,dekrety!$C$4:$C$51,B15,dekrety!$B$4:$B$51,"BO")</f>
        <v>0</v>
      </c>
      <c r="E15" s="76">
        <f>SUMIFS(dekrety!$E$4:$E$51,dekrety!$C$4:$C$51,B15,dekrety!$B$4:$B$51,"&lt;&gt;BO")</f>
        <v>0</v>
      </c>
      <c r="F15" s="76">
        <f>SUMIFS(dekrety!$F$4:$F$51,dekrety!$C$4:$C$51,B15,dekrety!$B$4:$B$51,"&lt;&gt;BO")</f>
        <v>0</v>
      </c>
      <c r="G15" s="75">
        <f t="shared" si="1"/>
        <v>0</v>
      </c>
      <c r="H15" s="75">
        <f t="shared" si="2"/>
        <v>0</v>
      </c>
    </row>
    <row r="16" spans="2:10" x14ac:dyDescent="0.3">
      <c r="B16" s="62" t="str">
        <f>'plan kont'!B15</f>
        <v>070-4</v>
      </c>
      <c r="C16" s="76">
        <f>SUMIFS(dekrety!$E$4:$E$51,dekrety!$C$4:$C$51,B16,dekrety!$B$4:$B$51,"BO")</f>
        <v>0</v>
      </c>
      <c r="D16" s="76">
        <f>SUMIFS(dekrety!$F$4:$F$51,dekrety!$C$4:$C$51,B16,dekrety!$B$4:$B$51,"BO")</f>
        <v>0</v>
      </c>
      <c r="E16" s="76">
        <f>SUMIFS(dekrety!$E$4:$E$51,dekrety!$C$4:$C$51,B16,dekrety!$B$4:$B$51,"&lt;&gt;BO")</f>
        <v>0</v>
      </c>
      <c r="F16" s="76">
        <f>SUMIFS(dekrety!$F$4:$F$51,dekrety!$C$4:$C$51,B16,dekrety!$B$4:$B$51,"&lt;&gt;BO")</f>
        <v>780</v>
      </c>
      <c r="G16" s="75">
        <f t="shared" si="1"/>
        <v>0</v>
      </c>
      <c r="H16" s="75">
        <f t="shared" si="2"/>
        <v>780</v>
      </c>
    </row>
    <row r="17" spans="2:8" x14ac:dyDescent="0.3">
      <c r="B17" s="62" t="str">
        <f>'plan kont'!B16</f>
        <v>070-5</v>
      </c>
      <c r="C17" s="76">
        <f>SUMIFS(dekrety!$E$4:$E$51,dekrety!$C$4:$C$51,B17,dekrety!$B$4:$B$51,"BO")</f>
        <v>0</v>
      </c>
      <c r="D17" s="76">
        <f>SUMIFS(dekrety!$F$4:$F$51,dekrety!$C$4:$C$51,B17,dekrety!$B$4:$B$51,"BO")</f>
        <v>0</v>
      </c>
      <c r="E17" s="76">
        <f>SUMIFS(dekrety!$E$4:$E$51,dekrety!$C$4:$C$51,B17,dekrety!$B$4:$B$51,"&lt;&gt;BO")</f>
        <v>0</v>
      </c>
      <c r="F17" s="76">
        <f>SUMIFS(dekrety!$F$4:$F$51,dekrety!$C$4:$C$51,B17,dekrety!$B$4:$B$51,"&lt;&gt;BO")</f>
        <v>0</v>
      </c>
      <c r="G17" s="75">
        <f t="shared" si="1"/>
        <v>0</v>
      </c>
      <c r="H17" s="75">
        <f t="shared" si="2"/>
        <v>0</v>
      </c>
    </row>
    <row r="18" spans="2:8" x14ac:dyDescent="0.3">
      <c r="B18" s="62" t="str">
        <f>'plan kont'!B17</f>
        <v>072</v>
      </c>
      <c r="C18" s="76">
        <f>SUMIFS(dekrety!$E$4:$E$51,dekrety!$C$4:$C$51,B18,dekrety!$B$4:$B$51,"BO")</f>
        <v>0</v>
      </c>
      <c r="D18" s="76">
        <f>SUMIFS(dekrety!$F$4:$F$51,dekrety!$C$4:$C$51,B18,dekrety!$B$4:$B$51,"BO")</f>
        <v>0</v>
      </c>
      <c r="E18" s="76">
        <f>SUMIFS(dekrety!$E$4:$E$51,dekrety!$C$4:$C$51,B18,dekrety!$B$4:$B$51,"&lt;&gt;BO")</f>
        <v>0</v>
      </c>
      <c r="F18" s="76">
        <f>SUMIFS(dekrety!$F$4:$F$51,dekrety!$C$4:$C$51,B18,dekrety!$B$4:$B$51,"&lt;&gt;BO")</f>
        <v>0</v>
      </c>
      <c r="G18" s="75">
        <f t="shared" si="1"/>
        <v>0</v>
      </c>
      <c r="H18" s="75">
        <f t="shared" si="2"/>
        <v>0</v>
      </c>
    </row>
    <row r="19" spans="2:8" x14ac:dyDescent="0.3">
      <c r="B19" s="62">
        <f>'plan kont'!B18</f>
        <v>100</v>
      </c>
      <c r="C19" s="76">
        <f>SUMIFS(dekrety!$E$4:$E$51,dekrety!$C$4:$C$51,B19,dekrety!$B$4:$B$51,"BO")</f>
        <v>0</v>
      </c>
      <c r="D19" s="76">
        <f>SUMIFS(dekrety!$F$4:$F$51,dekrety!$C$4:$C$51,B19,dekrety!$B$4:$B$51,"BO")</f>
        <v>0</v>
      </c>
      <c r="E19" s="76">
        <f>SUMIFS(dekrety!$E$4:$E$51,dekrety!$C$4:$C$51,B19,dekrety!$B$4:$B$51,"&lt;&gt;BO")</f>
        <v>0</v>
      </c>
      <c r="F19" s="76">
        <f>SUMIFS(dekrety!$F$4:$F$51,dekrety!$C$4:$C$51,B19,dekrety!$B$4:$B$51,"&lt;&gt;BO")</f>
        <v>0</v>
      </c>
      <c r="G19" s="75">
        <f t="shared" si="1"/>
        <v>0</v>
      </c>
      <c r="H19" s="75">
        <f t="shared" si="2"/>
        <v>0</v>
      </c>
    </row>
    <row r="20" spans="2:8" x14ac:dyDescent="0.3">
      <c r="B20" s="62" t="s">
        <v>133</v>
      </c>
      <c r="C20" s="76">
        <f>SUMIFS(dekrety!$E$4:$E$51,dekrety!$C$4:$C$51,B20,dekrety!$B$4:$B$51,"BO")</f>
        <v>0</v>
      </c>
      <c r="D20" s="76">
        <f>SUMIFS(dekrety!$F$4:$F$51,dekrety!$C$4:$C$51,B20,dekrety!$B$4:$B$51,"BO")</f>
        <v>0</v>
      </c>
      <c r="E20" s="76">
        <f>SUMIFS(dekrety!$E$4:$E$51,dekrety!$C$4:$C$51,B20,dekrety!$B$4:$B$51,"&lt;&gt;BO")</f>
        <v>0</v>
      </c>
      <c r="F20" s="76">
        <f>SUMIFS(dekrety!$F$4:$F$51,dekrety!$C$4:$C$51,B20,dekrety!$B$4:$B$51,"&lt;&gt;BO")</f>
        <v>0</v>
      </c>
      <c r="G20" s="75">
        <f t="shared" si="1"/>
        <v>0</v>
      </c>
      <c r="H20" s="75">
        <f t="shared" si="2"/>
        <v>0</v>
      </c>
    </row>
    <row r="21" spans="2:8" x14ac:dyDescent="0.3">
      <c r="B21" s="62">
        <f>'plan kont'!B20</f>
        <v>130</v>
      </c>
      <c r="C21" s="76">
        <f>SUMIFS(dekrety!$E$4:$E$51,dekrety!$C$4:$C$51,B21,dekrety!$B$4:$B$51,"BO")</f>
        <v>0</v>
      </c>
      <c r="D21" s="76">
        <f>SUMIFS(dekrety!$F$4:$F$51,dekrety!$C$4:$C$51,B21,dekrety!$B$4:$B$51,"BO")</f>
        <v>0</v>
      </c>
      <c r="E21" s="76">
        <f>SUMIFS(dekrety!$E$4:$E$51,dekrety!$C$4:$C$51,B21,dekrety!$B$4:$B$51,"&lt;&gt;BO")</f>
        <v>0</v>
      </c>
      <c r="F21" s="76">
        <f>SUMIFS(dekrety!$F$4:$F$51,dekrety!$C$4:$C$51,B21,dekrety!$B$4:$B$51,"&lt;&gt;BO")</f>
        <v>55</v>
      </c>
      <c r="G21" s="75">
        <f t="shared" si="1"/>
        <v>0</v>
      </c>
      <c r="H21" s="75">
        <f t="shared" si="2"/>
        <v>55</v>
      </c>
    </row>
    <row r="22" spans="2:8" x14ac:dyDescent="0.3">
      <c r="B22" s="62">
        <f>'plan kont'!B21</f>
        <v>131</v>
      </c>
      <c r="C22" s="76">
        <f>SUMIFS(dekrety!$E$4:$E$51,dekrety!$C$4:$C$51,B22,dekrety!$B$4:$B$51,"BO")</f>
        <v>0</v>
      </c>
      <c r="D22" s="76">
        <f>SUMIFS(dekrety!$F$4:$F$51,dekrety!$C$4:$C$51,B22,dekrety!$B$4:$B$51,"BO")</f>
        <v>0</v>
      </c>
      <c r="E22" s="76">
        <f>SUMIFS(dekrety!$E$4:$E$51,dekrety!$C$4:$C$51,B22,dekrety!$B$4:$B$51,"&lt;&gt;BO")</f>
        <v>0</v>
      </c>
      <c r="F22" s="76">
        <f>SUMIFS(dekrety!$F$4:$F$51,dekrety!$C$4:$C$51,B22,dekrety!$B$4:$B$51,"&lt;&gt;BO")</f>
        <v>0</v>
      </c>
      <c r="G22" s="75">
        <f t="shared" si="1"/>
        <v>0</v>
      </c>
      <c r="H22" s="75">
        <f t="shared" si="2"/>
        <v>0</v>
      </c>
    </row>
    <row r="23" spans="2:8" x14ac:dyDescent="0.3">
      <c r="B23" s="62" t="s">
        <v>130</v>
      </c>
      <c r="C23" s="76">
        <f>SUMIFS(dekrety!$E$4:$E$51,dekrety!$C$4:$C$51,B23,dekrety!$B$4:$B$51,"BO")</f>
        <v>0</v>
      </c>
      <c r="D23" s="76">
        <f>SUMIFS(dekrety!$F$4:$F$51,dekrety!$C$4:$C$51,B23,dekrety!$B$4:$B$51,"BO")</f>
        <v>0</v>
      </c>
      <c r="E23" s="76">
        <f>SUMIFS(dekrety!$E$4:$E$51,dekrety!$C$4:$C$51,B23,dekrety!$B$4:$B$51,"&lt;&gt;BO")</f>
        <v>0</v>
      </c>
      <c r="F23" s="76">
        <f>SUMIFS(dekrety!$F$4:$F$51,dekrety!$C$4:$C$51,B23,dekrety!$B$4:$B$51,"&lt;&gt;BO")</f>
        <v>0</v>
      </c>
      <c r="G23" s="75">
        <f t="shared" si="1"/>
        <v>0</v>
      </c>
      <c r="H23" s="75">
        <f t="shared" si="2"/>
        <v>0</v>
      </c>
    </row>
    <row r="24" spans="2:8" x14ac:dyDescent="0.3">
      <c r="B24" s="62" t="s">
        <v>136</v>
      </c>
      <c r="C24" s="76">
        <f>SUMIFS(dekrety!$E$4:$E$51,dekrety!$C$4:$C$51,B24,dekrety!$B$4:$B$51,"BO")</f>
        <v>0</v>
      </c>
      <c r="D24" s="76">
        <f>SUMIFS(dekrety!$F$4:$F$51,dekrety!$C$4:$C$51,B24,dekrety!$B$4:$B$51,"BO")</f>
        <v>0</v>
      </c>
      <c r="E24" s="76">
        <f>SUMIFS(dekrety!$E$4:$E$51,dekrety!$C$4:$C$51,B24,dekrety!$B$4:$B$51,"&lt;&gt;BO")</f>
        <v>0</v>
      </c>
      <c r="F24" s="76">
        <f>SUMIFS(dekrety!$F$4:$F$51,dekrety!$C$4:$C$51,B24,dekrety!$B$4:$B$51,"&lt;&gt;BO")</f>
        <v>0</v>
      </c>
      <c r="G24" s="75">
        <f t="shared" si="1"/>
        <v>0</v>
      </c>
      <c r="H24" s="75">
        <f t="shared" si="2"/>
        <v>0</v>
      </c>
    </row>
    <row r="25" spans="2:8" ht="15" thickBot="1" x14ac:dyDescent="0.35">
      <c r="B25" s="62">
        <f>'plan kont'!B24</f>
        <v>149</v>
      </c>
      <c r="C25" s="76">
        <f>SUMIFS(dekrety!$E$4:$E$51,dekrety!$C$4:$C$51,B25,dekrety!$B$4:$B$51,"BO")</f>
        <v>0</v>
      </c>
      <c r="D25" s="76">
        <f>SUMIFS(dekrety!$F$4:$F$51,dekrety!$C$4:$C$51,B25,dekrety!$B$4:$B$51,"BO")</f>
        <v>0</v>
      </c>
      <c r="E25" s="76">
        <f>SUMIFS(dekrety!$E$4:$E$51,dekrety!$C$4:$C$51,B25,dekrety!$B$4:$B$51,"&lt;&gt;BO")</f>
        <v>0</v>
      </c>
      <c r="F25" s="76">
        <f>SUMIFS(dekrety!$F$4:$F$51,dekrety!$C$4:$C$51,B25,dekrety!$B$4:$B$51,"&lt;&gt;BO")</f>
        <v>0</v>
      </c>
      <c r="G25" s="75">
        <f t="shared" si="1"/>
        <v>0</v>
      </c>
      <c r="H25" s="75">
        <f t="shared" si="2"/>
        <v>0</v>
      </c>
    </row>
    <row r="26" spans="2:8" ht="15" thickBot="1" x14ac:dyDescent="0.35">
      <c r="B26" s="63">
        <f>'plan kont'!B25</f>
        <v>201</v>
      </c>
      <c r="C26" s="73">
        <f>SUM(C27:C31)</f>
        <v>0</v>
      </c>
      <c r="D26" s="73">
        <f t="shared" ref="D26:H26" si="4">SUM(D27:D31)</f>
        <v>0</v>
      </c>
      <c r="E26" s="73">
        <f t="shared" si="4"/>
        <v>0</v>
      </c>
      <c r="F26" s="73">
        <f t="shared" si="4"/>
        <v>0</v>
      </c>
      <c r="G26" s="73">
        <f t="shared" si="4"/>
        <v>0</v>
      </c>
      <c r="H26" s="73">
        <f t="shared" si="4"/>
        <v>0</v>
      </c>
    </row>
    <row r="27" spans="2:8" x14ac:dyDescent="0.3">
      <c r="B27" s="62" t="s">
        <v>93</v>
      </c>
      <c r="C27" s="76">
        <f>SUMIFS(dekrety!$E$4:$E$51,dekrety!$C$4:$C$51,B27,dekrety!$B$4:$B$51,"BO")</f>
        <v>0</v>
      </c>
      <c r="D27" s="76">
        <f>SUMIFS(dekrety!$F$4:$F$51,dekrety!$C$4:$C$51,B27,dekrety!$B$4:$B$51,"BO")</f>
        <v>0</v>
      </c>
      <c r="E27" s="76">
        <f>SUMIFS(dekrety!$E$4:$E$51,dekrety!$C$4:$C$51,B27,dekrety!$B$4:$B$51,"&lt;&gt;BO")</f>
        <v>0</v>
      </c>
      <c r="F27" s="76">
        <f>SUMIFS(dekrety!$F$4:$F$51,dekrety!$C$4:$C$51,B27,dekrety!$B$4:$B$51,"&lt;&gt;BO")</f>
        <v>0</v>
      </c>
      <c r="G27" s="75">
        <f t="shared" si="1"/>
        <v>0</v>
      </c>
      <c r="H27" s="75">
        <f t="shared" si="2"/>
        <v>0</v>
      </c>
    </row>
    <row r="28" spans="2:8" x14ac:dyDescent="0.3">
      <c r="B28" s="62" t="s">
        <v>103</v>
      </c>
      <c r="C28" s="76">
        <f>SUMIFS(dekrety!$E$4:$E$51,dekrety!$C$4:$C$51,B28,dekrety!$B$4:$B$51,"BO")</f>
        <v>0</v>
      </c>
      <c r="D28" s="76">
        <f>SUMIFS(dekrety!$F$4:$F$51,dekrety!$C$4:$C$51,B28,dekrety!$B$4:$B$51,"BO")</f>
        <v>0</v>
      </c>
      <c r="E28" s="76">
        <f>SUMIFS(dekrety!$E$4:$E$51,dekrety!$C$4:$C$51,B28,dekrety!$B$4:$B$51,"&lt;&gt;BO")</f>
        <v>0</v>
      </c>
      <c r="F28" s="76">
        <f>SUMIFS(dekrety!$F$4:$F$51,dekrety!$C$4:$C$51,B28,dekrety!$B$4:$B$51,"&lt;&gt;BO")</f>
        <v>0</v>
      </c>
      <c r="G28" s="75">
        <f t="shared" si="1"/>
        <v>0</v>
      </c>
      <c r="H28" s="75">
        <f t="shared" si="2"/>
        <v>0</v>
      </c>
    </row>
    <row r="29" spans="2:8" x14ac:dyDescent="0.3">
      <c r="B29" s="62" t="s">
        <v>104</v>
      </c>
      <c r="C29" s="76">
        <f>SUMIFS(dekrety!$E$4:$E$51,dekrety!$C$4:$C$51,B29,dekrety!$B$4:$B$51,"BO")</f>
        <v>0</v>
      </c>
      <c r="D29" s="76">
        <f>SUMIFS(dekrety!$F$4:$F$51,dekrety!$C$4:$C$51,B29,dekrety!$B$4:$B$51,"BO")</f>
        <v>0</v>
      </c>
      <c r="E29" s="76">
        <f>SUMIFS(dekrety!$E$4:$E$51,dekrety!$C$4:$C$51,B29,dekrety!$B$4:$B$51,"&lt;&gt;BO")</f>
        <v>0</v>
      </c>
      <c r="F29" s="76">
        <f>SUMIFS(dekrety!$F$4:$F$51,dekrety!$C$4:$C$51,B29,dekrety!$B$4:$B$51,"&lt;&gt;BO")</f>
        <v>0</v>
      </c>
      <c r="G29" s="75">
        <f t="shared" si="1"/>
        <v>0</v>
      </c>
      <c r="H29" s="75">
        <f t="shared" si="2"/>
        <v>0</v>
      </c>
    </row>
    <row r="30" spans="2:8" x14ac:dyDescent="0.3">
      <c r="B30" s="62" t="s">
        <v>105</v>
      </c>
      <c r="C30" s="76">
        <f>SUMIFS(dekrety!$E$4:$E$51,dekrety!$C$4:$C$51,B30,dekrety!$B$4:$B$51,"BO")</f>
        <v>0</v>
      </c>
      <c r="D30" s="76">
        <f>SUMIFS(dekrety!$F$4:$F$51,dekrety!$C$4:$C$51,B30,dekrety!$B$4:$B$51,"BO")</f>
        <v>0</v>
      </c>
      <c r="E30" s="76">
        <f>SUMIFS(dekrety!$E$4:$E$51,dekrety!$C$4:$C$51,B30,dekrety!$B$4:$B$51,"&lt;&gt;BO")</f>
        <v>0</v>
      </c>
      <c r="F30" s="76">
        <f>SUMIFS(dekrety!$F$4:$F$51,dekrety!$C$4:$C$51,B30,dekrety!$B$4:$B$51,"&lt;&gt;BO")</f>
        <v>0</v>
      </c>
      <c r="G30" s="75">
        <f t="shared" si="1"/>
        <v>0</v>
      </c>
      <c r="H30" s="75">
        <f t="shared" si="2"/>
        <v>0</v>
      </c>
    </row>
    <row r="31" spans="2:8" ht="15" thickBot="1" x14ac:dyDescent="0.35">
      <c r="B31" s="62" t="s">
        <v>111</v>
      </c>
      <c r="C31" s="76">
        <f>SUMIFS(dekrety!$E$4:$E$51,dekrety!$C$4:$C$51,B31,dekrety!$B$4:$B$51,"BO")</f>
        <v>0</v>
      </c>
      <c r="D31" s="76">
        <f>SUMIFS(dekrety!$F$4:$F$51,dekrety!$C$4:$C$51,B31,dekrety!$B$4:$B$51,"BO")</f>
        <v>0</v>
      </c>
      <c r="E31" s="76">
        <f>SUMIFS(dekrety!$E$4:$E$51,dekrety!$C$4:$C$51,B31,dekrety!$B$4:$B$51,"&lt;&gt;BO")</f>
        <v>0</v>
      </c>
      <c r="F31" s="76">
        <f>SUMIFS(dekrety!$F$4:$F$51,dekrety!$C$4:$C$51,B31,dekrety!$B$4:$B$51,"&lt;&gt;BO")</f>
        <v>0</v>
      </c>
      <c r="G31" s="75">
        <f t="shared" si="1"/>
        <v>0</v>
      </c>
      <c r="H31" s="75">
        <f t="shared" si="2"/>
        <v>0</v>
      </c>
    </row>
    <row r="32" spans="2:8" ht="15" thickBot="1" x14ac:dyDescent="0.35">
      <c r="B32" s="63">
        <f>'plan kont'!B31</f>
        <v>202</v>
      </c>
      <c r="C32" s="73">
        <f>SUMIFS(dekrety!$E$4:$E$51,dekrety!$C$4:$C$51,B32,dekrety!$B$4:$B$51,"BO")</f>
        <v>0</v>
      </c>
      <c r="D32" s="73">
        <f>SUMIFS(dekrety!$F$4:$F$51,dekrety!$C$4:$C$51,B32,dekrety!$B$4:$B$51,"BO")</f>
        <v>0</v>
      </c>
      <c r="E32" s="73">
        <f>SUMIFS(dekrety!$E$4:$E$51,dekrety!$C$4:$C$51,B32,dekrety!$B$4:$B$51,"&lt;&gt;BO")</f>
        <v>0</v>
      </c>
      <c r="F32" s="73">
        <f>SUMIFS(dekrety!$F$4:$F$51,dekrety!$C$4:$C$51,B32,dekrety!$B$4:$B$51,"&lt;&gt;BO")</f>
        <v>0</v>
      </c>
      <c r="G32" s="73">
        <f>SUMIFS(dekrety!$F$4:$F$51,dekrety!$C$4:$C$51,C32,dekrety!$B$4:$B$51,"&lt;&gt;BO")</f>
        <v>0</v>
      </c>
      <c r="H32" s="73">
        <f>SUMIFS(dekrety!$F$4:$F$51,dekrety!$C$4:$C$51,D32,dekrety!$B$4:$B$51,"&lt;&gt;BO")</f>
        <v>0</v>
      </c>
    </row>
    <row r="33" spans="2:10" x14ac:dyDescent="0.3">
      <c r="B33" s="62" t="s">
        <v>106</v>
      </c>
      <c r="C33" s="76">
        <f>SUMIFS(dekrety!$E$4:$E$51,dekrety!$C$4:$C$51,B33,dekrety!$B$4:$B$51,"BO")</f>
        <v>0</v>
      </c>
      <c r="D33" s="76">
        <f>SUMIFS(dekrety!$F$4:$F$51,dekrety!$C$4:$C$51,B33,dekrety!$B$4:$B$51,"BO")</f>
        <v>0</v>
      </c>
      <c r="E33" s="76">
        <f>SUMIFS(dekrety!$E$4:$E$51,dekrety!$C$4:$C$51,B33,dekrety!$B$4:$B$51,"&lt;&gt;BO")</f>
        <v>0</v>
      </c>
      <c r="F33" s="76">
        <f>SUMIFS(dekrety!$F$4:$F$51,dekrety!$C$4:$C$51,B33,dekrety!$B$4:$B$51,"&lt;&gt;BO")</f>
        <v>885.6</v>
      </c>
      <c r="G33" s="75">
        <f t="shared" si="1"/>
        <v>0</v>
      </c>
      <c r="H33" s="75">
        <f t="shared" si="2"/>
        <v>885.6</v>
      </c>
    </row>
    <row r="34" spans="2:10" x14ac:dyDescent="0.3">
      <c r="B34" s="62" t="s">
        <v>107</v>
      </c>
      <c r="C34" s="76">
        <f>SUMIFS(dekrety!$E$4:$E$51,dekrety!$C$4:$C$51,B34,dekrety!$B$4:$B$51,"BO")</f>
        <v>0</v>
      </c>
      <c r="D34" s="76">
        <f>SUMIFS(dekrety!$F$4:$F$51,dekrety!$C$4:$C$51,B34,dekrety!$B$4:$B$51,"BO")</f>
        <v>0</v>
      </c>
      <c r="E34" s="76">
        <f>SUMIFS(dekrety!$E$4:$E$51,dekrety!$C$4:$C$51,B34,dekrety!$B$4:$B$51,"&lt;&gt;BO")</f>
        <v>0</v>
      </c>
      <c r="F34" s="76">
        <f>SUMIFS(dekrety!$F$4:$F$51,dekrety!$C$4:$C$51,B34,dekrety!$B$4:$B$51,"&lt;&gt;BO")</f>
        <v>2337</v>
      </c>
      <c r="G34" s="75">
        <f t="shared" si="1"/>
        <v>0</v>
      </c>
      <c r="H34" s="75">
        <f t="shared" si="2"/>
        <v>2337</v>
      </c>
    </row>
    <row r="35" spans="2:10" x14ac:dyDescent="0.3">
      <c r="B35" s="62" t="s">
        <v>108</v>
      </c>
      <c r="C35" s="76">
        <f>SUMIFS(dekrety!$E$4:$E$51,dekrety!$C$4:$C$51,B35,dekrety!$B$4:$B$51,"BO")</f>
        <v>0</v>
      </c>
      <c r="D35" s="76">
        <f>SUMIFS(dekrety!$F$4:$F$51,dekrety!$C$4:$C$51,B35,dekrety!$B$4:$B$51,"BO")</f>
        <v>0</v>
      </c>
      <c r="E35" s="76">
        <f>SUMIFS(dekrety!$E$4:$E$51,dekrety!$C$4:$C$51,B35,dekrety!$B$4:$B$51,"&lt;&gt;BO")</f>
        <v>0</v>
      </c>
      <c r="F35" s="76">
        <f>SUMIFS(dekrety!$F$4:$F$51,dekrety!$C$4:$C$51,B35,dekrety!$B$4:$B$51,"&lt;&gt;BO")</f>
        <v>0</v>
      </c>
      <c r="G35" s="75">
        <f t="shared" si="1"/>
        <v>0</v>
      </c>
      <c r="H35" s="75">
        <f t="shared" si="2"/>
        <v>0</v>
      </c>
    </row>
    <row r="36" spans="2:10" x14ac:dyDescent="0.3">
      <c r="B36" s="62" t="s">
        <v>109</v>
      </c>
      <c r="C36" s="76">
        <f>SUMIFS(dekrety!$E$4:$E$51,dekrety!$C$4:$C$51,B36,dekrety!$B$4:$B$51,"BO")</f>
        <v>0</v>
      </c>
      <c r="D36" s="76">
        <f>SUMIFS(dekrety!$F$4:$F$51,dekrety!$C$4:$C$51,B36,dekrety!$B$4:$B$51,"BO")</f>
        <v>0</v>
      </c>
      <c r="E36" s="76">
        <f>SUMIFS(dekrety!$E$4:$E$51,dekrety!$C$4:$C$51,B36,dekrety!$B$4:$B$51,"&lt;&gt;BO")</f>
        <v>0</v>
      </c>
      <c r="F36" s="76">
        <f>SUMIFS(dekrety!$F$4:$F$51,dekrety!$C$4:$C$51,B36,dekrety!$B$4:$B$51,"&lt;&gt;BO")</f>
        <v>0</v>
      </c>
      <c r="G36" s="75">
        <f t="shared" si="1"/>
        <v>0</v>
      </c>
      <c r="H36" s="75">
        <f t="shared" si="2"/>
        <v>0</v>
      </c>
    </row>
    <row r="37" spans="2:10" ht="15" thickBot="1" x14ac:dyDescent="0.35">
      <c r="B37" s="62" t="s">
        <v>110</v>
      </c>
      <c r="C37" s="76">
        <f>SUMIFS(dekrety!$E$4:$E$51,dekrety!$C$4:$C$51,B37,dekrety!$B$4:$B$51,"BO")</f>
        <v>0</v>
      </c>
      <c r="D37" s="76">
        <f>SUMIFS(dekrety!$F$4:$F$51,dekrety!$C$4:$C$51,B37,dekrety!$B$4:$B$51,"BO")</f>
        <v>0</v>
      </c>
      <c r="E37" s="76">
        <f>SUMIFS(dekrety!$E$4:$E$51,dekrety!$C$4:$C$51,B37,dekrety!$B$4:$B$51,"&lt;&gt;BO")</f>
        <v>0</v>
      </c>
      <c r="F37" s="76">
        <f>SUMIFS(dekrety!$F$4:$F$51,dekrety!$C$4:$C$51,B37,dekrety!$B$4:$B$51,"&lt;&gt;BO")</f>
        <v>0</v>
      </c>
      <c r="G37" s="75">
        <f t="shared" si="1"/>
        <v>0</v>
      </c>
      <c r="H37" s="75">
        <f t="shared" si="2"/>
        <v>0</v>
      </c>
    </row>
    <row r="38" spans="2:10" ht="15" thickBot="1" x14ac:dyDescent="0.35">
      <c r="B38" s="63">
        <f>'plan kont'!B37</f>
        <v>220</v>
      </c>
      <c r="C38" s="73">
        <f>C39+C40+C41+C46</f>
        <v>0</v>
      </c>
      <c r="D38" s="73">
        <f t="shared" ref="D38:H38" si="5">D39+D40+D41+D46</f>
        <v>0</v>
      </c>
      <c r="E38" s="73">
        <f t="shared" si="5"/>
        <v>0</v>
      </c>
      <c r="F38" s="73">
        <f t="shared" si="5"/>
        <v>0</v>
      </c>
      <c r="G38" s="73">
        <f t="shared" si="5"/>
        <v>0</v>
      </c>
      <c r="H38" s="73">
        <f t="shared" si="5"/>
        <v>0</v>
      </c>
    </row>
    <row r="39" spans="2:10" x14ac:dyDescent="0.3">
      <c r="B39" s="62" t="str">
        <f>'plan kont'!B38</f>
        <v>220-1</v>
      </c>
      <c r="C39" s="76">
        <f>SUMIFS(dekrety!$E$4:$E$51,dekrety!$C$4:$C$51,B39,dekrety!$B$4:$B$51,"BO")</f>
        <v>0</v>
      </c>
      <c r="D39" s="76">
        <f>SUMIFS(dekrety!$F$4:$F$51,dekrety!$C$4:$C$51,B39,dekrety!$B$4:$B$51,"BO")</f>
        <v>0</v>
      </c>
      <c r="E39" s="76">
        <f>SUMIFS(dekrety!$E$4:$E$51,dekrety!$C$4:$C$51,B39,dekrety!$B$4:$B$51,"&lt;&gt;BO")</f>
        <v>0</v>
      </c>
      <c r="F39" s="76">
        <f>SUMIFS(dekrety!$F$4:$F$51,dekrety!$C$4:$C$51,B39,dekrety!$B$4:$B$51,"&lt;&gt;BO")</f>
        <v>0</v>
      </c>
      <c r="G39" s="75">
        <f t="shared" si="1"/>
        <v>0</v>
      </c>
      <c r="H39" s="75">
        <f t="shared" si="2"/>
        <v>0</v>
      </c>
    </row>
    <row r="40" spans="2:10" ht="15" thickBot="1" x14ac:dyDescent="0.35">
      <c r="B40" s="62" t="str">
        <f>'plan kont'!B39</f>
        <v>220-2</v>
      </c>
      <c r="C40" s="76">
        <f>SUMIFS(dekrety!$E$4:$E$51,dekrety!$C$4:$C$51,B40,dekrety!$B$4:$B$51,"BO")</f>
        <v>0</v>
      </c>
      <c r="D40" s="76">
        <f>SUMIFS(dekrety!$F$4:$F$51,dekrety!$C$4:$C$51,B40,dekrety!$B$4:$B$51,"BO")</f>
        <v>0</v>
      </c>
      <c r="E40" s="76">
        <f>SUMIFS(dekrety!$E$4:$E$51,dekrety!$C$4:$C$51,B40,dekrety!$B$4:$B$51,"&lt;&gt;BO")</f>
        <v>0</v>
      </c>
      <c r="F40" s="76">
        <f>SUMIFS(dekrety!$F$4:$F$51,dekrety!$C$4:$C$51,B40,dekrety!$B$4:$B$51,"&lt;&gt;BO")</f>
        <v>0</v>
      </c>
      <c r="G40" s="75">
        <f t="shared" si="1"/>
        <v>0</v>
      </c>
      <c r="H40" s="75">
        <f t="shared" si="2"/>
        <v>0</v>
      </c>
    </row>
    <row r="41" spans="2:10" ht="15" thickBot="1" x14ac:dyDescent="0.35">
      <c r="B41" s="63" t="str">
        <f>'plan kont'!B40</f>
        <v>220-3</v>
      </c>
      <c r="C41" s="73">
        <f>SUM(C42:C44)</f>
        <v>0</v>
      </c>
      <c r="D41" s="73">
        <f t="shared" ref="D41:H41" si="6">SUM(D42:D44)</f>
        <v>0</v>
      </c>
      <c r="E41" s="73">
        <f t="shared" si="6"/>
        <v>0</v>
      </c>
      <c r="F41" s="73">
        <f t="shared" si="6"/>
        <v>0</v>
      </c>
      <c r="G41" s="73">
        <f t="shared" si="6"/>
        <v>0</v>
      </c>
      <c r="H41" s="73">
        <f t="shared" si="6"/>
        <v>0</v>
      </c>
    </row>
    <row r="42" spans="2:10" x14ac:dyDescent="0.3">
      <c r="B42" s="62" t="str">
        <f>'plan kont'!B41</f>
        <v>220-3-51</v>
      </c>
      <c r="C42" s="76">
        <f>SUMIFS(dekrety!$E$4:$E$51,dekrety!$C$4:$C$51,B42,dekrety!$B$4:$B$51,"BO")</f>
        <v>0</v>
      </c>
      <c r="D42" s="76">
        <f>SUMIFS(dekrety!$F$4:$F$51,dekrety!$C$4:$C$51,B42,dekrety!$B$4:$B$51,"BO")</f>
        <v>0</v>
      </c>
      <c r="E42" s="76">
        <f>SUMIFS(dekrety!$E$4:$E$51,dekrety!$C$4:$C$51,B42,dekrety!$B$4:$B$51,"&lt;&gt;BO")</f>
        <v>0</v>
      </c>
      <c r="F42" s="76">
        <f>SUMIFS(dekrety!$F$4:$F$51,dekrety!$C$4:$C$51,B42,dekrety!$B$4:$B$51,"&lt;&gt;BO")</f>
        <v>0</v>
      </c>
      <c r="G42" s="75">
        <f t="shared" si="1"/>
        <v>0</v>
      </c>
      <c r="H42" s="75">
        <f t="shared" si="2"/>
        <v>0</v>
      </c>
    </row>
    <row r="43" spans="2:10" x14ac:dyDescent="0.3">
      <c r="B43" s="62" t="str">
        <f>'plan kont'!B42</f>
        <v>220-3-52</v>
      </c>
      <c r="C43" s="76">
        <f>SUMIFS(dekrety!$E$4:$E$51,dekrety!$C$4:$C$51,B43,dekrety!$B$4:$B$51,"BO")</f>
        <v>0</v>
      </c>
      <c r="D43" s="76">
        <f>SUMIFS(dekrety!$F$4:$F$51,dekrety!$C$4:$C$51,B43,dekrety!$B$4:$B$51,"BO")</f>
        <v>0</v>
      </c>
      <c r="E43" s="76">
        <f>SUMIFS(dekrety!$E$4:$E$51,dekrety!$C$4:$C$51,B43,dekrety!$B$4:$B$51,"&lt;&gt;BO")</f>
        <v>0</v>
      </c>
      <c r="F43" s="76">
        <f>SUMIFS(dekrety!$F$4:$F$51,dekrety!$C$4:$C$51,B43,dekrety!$B$4:$B$51,"&lt;&gt;BO")</f>
        <v>0</v>
      </c>
      <c r="G43" s="75">
        <f t="shared" si="1"/>
        <v>0</v>
      </c>
      <c r="H43" s="75">
        <f t="shared" si="2"/>
        <v>0</v>
      </c>
    </row>
    <row r="44" spans="2:10" x14ac:dyDescent="0.3">
      <c r="B44" s="62" t="str">
        <f>'plan kont'!B43</f>
        <v>220-3-53</v>
      </c>
      <c r="C44" s="76">
        <f>SUMIFS(dekrety!$E$4:$E$51,dekrety!$C$4:$C$51,B44,dekrety!$B$4:$B$51,"BO")</f>
        <v>0</v>
      </c>
      <c r="D44" s="76">
        <f>SUMIFS(dekrety!$F$4:$F$51,dekrety!$C$4:$C$51,B44,dekrety!$B$4:$B$51,"BO")</f>
        <v>0</v>
      </c>
      <c r="E44" s="76">
        <f>SUMIFS(dekrety!$E$4:$E$51,dekrety!$C$4:$C$51,B44,dekrety!$B$4:$B$51,"&lt;&gt;BO")</f>
        <v>0</v>
      </c>
      <c r="F44" s="76">
        <f>SUMIFS(dekrety!$F$4:$F$51,dekrety!$C$4:$C$51,B44,dekrety!$B$4:$B$51,"&lt;&gt;BO")</f>
        <v>0</v>
      </c>
      <c r="G44" s="75">
        <f t="shared" si="1"/>
        <v>0</v>
      </c>
      <c r="H44" s="75">
        <f t="shared" si="2"/>
        <v>0</v>
      </c>
    </row>
    <row r="45" spans="2:10" x14ac:dyDescent="0.3">
      <c r="B45" s="62" t="str">
        <f>'plan kont'!B44</f>
        <v>220-4</v>
      </c>
      <c r="C45" s="76">
        <f>SUMIFS(dekrety!$E$4:$E$51,dekrety!$C$4:$C$51,B45,dekrety!$B$4:$B$51,"BO")</f>
        <v>0</v>
      </c>
      <c r="D45" s="76">
        <f>SUMIFS(dekrety!$F$4:$F$51,dekrety!$C$4:$C$51,B45,dekrety!$B$4:$B$51,"BO")</f>
        <v>0</v>
      </c>
      <c r="E45" s="76">
        <f>SUMIFS(dekrety!$E$4:$E$51,dekrety!$C$4:$C$51,B45,dekrety!$B$4:$B$51,"&lt;&gt;BO")</f>
        <v>0</v>
      </c>
      <c r="F45" s="76">
        <f>SUMIFS(dekrety!$F$4:$F$51,dekrety!$C$4:$C$51,B45,dekrety!$B$4:$B$51,"&lt;&gt;BO")</f>
        <v>0</v>
      </c>
      <c r="G45" s="75">
        <f t="shared" si="1"/>
        <v>0</v>
      </c>
      <c r="H45" s="75">
        <f t="shared" si="2"/>
        <v>0</v>
      </c>
    </row>
    <row r="46" spans="2:10" ht="15" thickBot="1" x14ac:dyDescent="0.35">
      <c r="B46" s="62" t="str">
        <f>'plan kont'!B45</f>
        <v>220-5</v>
      </c>
      <c r="C46" s="76">
        <f>SUMIFS(dekrety!$E$4:$E$51,dekrety!$C$4:$C$51,B46,dekrety!$B$4:$B$51,"BO")</f>
        <v>0</v>
      </c>
      <c r="D46" s="76">
        <f>SUMIFS(dekrety!$F$4:$F$51,dekrety!$C$4:$C$51,B46,dekrety!$B$4:$B$51,"BO")</f>
        <v>0</v>
      </c>
      <c r="E46" s="76">
        <f>SUMIFS(dekrety!$E$4:$E$51,dekrety!$C$4:$C$51,B46,dekrety!$B$4:$B$51,"&lt;&gt;BO")</f>
        <v>0</v>
      </c>
      <c r="F46" s="76">
        <f>SUMIFS(dekrety!$F$4:$F$51,dekrety!$C$4:$C$51,B46,dekrety!$B$4:$B$51,"&lt;&gt;BO")</f>
        <v>0</v>
      </c>
      <c r="G46" s="75">
        <f t="shared" si="1"/>
        <v>0</v>
      </c>
      <c r="H46" s="75">
        <f t="shared" si="2"/>
        <v>0</v>
      </c>
    </row>
    <row r="47" spans="2:10" ht="15" thickBot="1" x14ac:dyDescent="0.35">
      <c r="B47" s="63" t="str">
        <f>'plan kont'!B46</f>
        <v>221</v>
      </c>
      <c r="C47" s="73">
        <f>SUM(C48:C49)</f>
        <v>0</v>
      </c>
      <c r="D47" s="73">
        <f t="shared" ref="D47:H47" si="7">SUM(D48:D49)</f>
        <v>0</v>
      </c>
      <c r="E47" s="73">
        <f t="shared" si="7"/>
        <v>602.6</v>
      </c>
      <c r="F47" s="73">
        <f t="shared" si="7"/>
        <v>0</v>
      </c>
      <c r="G47" s="73">
        <f t="shared" si="7"/>
        <v>602.6</v>
      </c>
      <c r="H47" s="73">
        <f t="shared" si="7"/>
        <v>0</v>
      </c>
      <c r="J47" s="48"/>
    </row>
    <row r="48" spans="2:10" x14ac:dyDescent="0.3">
      <c r="B48" s="62" t="str">
        <f>'plan kont'!B47</f>
        <v>221-1</v>
      </c>
      <c r="C48" s="76">
        <f>SUMIFS(dekrety!$E$4:$E$51,dekrety!$C$4:$C$51,B48,dekrety!$B$4:$B$51,"BO")</f>
        <v>0</v>
      </c>
      <c r="D48" s="76">
        <f>SUMIFS(dekrety!$F$4:$F$51,dekrety!$C$4:$C$51,B48,dekrety!$B$4:$B$51,"BO")</f>
        <v>0</v>
      </c>
      <c r="E48" s="76">
        <f>SUMIFS(dekrety!$E$4:$E$51,dekrety!$C$4:$C$51,B48,dekrety!$B$4:$B$51,"&lt;&gt;BO")</f>
        <v>0</v>
      </c>
      <c r="F48" s="76">
        <f>SUMIFS(dekrety!$F$4:$F$51,dekrety!$C$4:$C$51,B48,dekrety!$B$4:$B$51,"&lt;&gt;BO")</f>
        <v>0</v>
      </c>
      <c r="G48" s="75">
        <f t="shared" si="1"/>
        <v>0</v>
      </c>
      <c r="H48" s="75">
        <f t="shared" si="2"/>
        <v>0</v>
      </c>
    </row>
    <row r="49" spans="2:8" x14ac:dyDescent="0.3">
      <c r="B49" s="62" t="str">
        <f>'plan kont'!B48</f>
        <v>221-2</v>
      </c>
      <c r="C49" s="76">
        <f>SUMIFS(dekrety!$E$4:$E$51,dekrety!$C$4:$C$51,B49,dekrety!$B$4:$B$51,"BO")</f>
        <v>0</v>
      </c>
      <c r="D49" s="76">
        <f>SUMIFS(dekrety!$F$4:$F$51,dekrety!$C$4:$C$51,B49,dekrety!$B$4:$B$51,"BO")</f>
        <v>0</v>
      </c>
      <c r="E49" s="76">
        <f>SUMIFS(dekrety!$E$4:$E$51,dekrety!$C$4:$C$51,B49,dekrety!$B$4:$B$51,"&lt;&gt;BO")</f>
        <v>602.6</v>
      </c>
      <c r="F49" s="76">
        <f>SUMIFS(dekrety!$F$4:$F$51,dekrety!$C$4:$C$51,B49,dekrety!$B$4:$B$51,"&lt;&gt;BO")</f>
        <v>0</v>
      </c>
      <c r="G49" s="75">
        <f t="shared" si="1"/>
        <v>602.6</v>
      </c>
      <c r="H49" s="75">
        <f t="shared" si="2"/>
        <v>0</v>
      </c>
    </row>
    <row r="50" spans="2:8" x14ac:dyDescent="0.3">
      <c r="B50" s="62">
        <f>'plan kont'!B49</f>
        <v>224</v>
      </c>
      <c r="C50" s="76">
        <f>SUMIFS(dekrety!$E$4:$E$51,dekrety!$C$4:$C$51,B50,dekrety!$B$4:$B$51,"BO")</f>
        <v>0</v>
      </c>
      <c r="D50" s="76">
        <f>SUMIFS(dekrety!$F$4:$F$51,dekrety!$C$4:$C$51,B50,dekrety!$B$4:$B$51,"BO")</f>
        <v>0</v>
      </c>
      <c r="E50" s="76">
        <f>SUMIFS(dekrety!$E$4:$E$51,dekrety!$C$4:$C$51,B50,dekrety!$B$4:$B$51,"&lt;&gt;BO")</f>
        <v>0</v>
      </c>
      <c r="F50" s="76">
        <f>SUMIFS(dekrety!$F$4:$F$51,dekrety!$C$4:$C$51,B50,dekrety!$B$4:$B$51,"&lt;&gt;BO")</f>
        <v>0</v>
      </c>
      <c r="G50" s="75">
        <f t="shared" si="1"/>
        <v>0</v>
      </c>
      <c r="H50" s="75">
        <f t="shared" si="2"/>
        <v>0</v>
      </c>
    </row>
    <row r="51" spans="2:8" ht="15" thickBot="1" x14ac:dyDescent="0.35">
      <c r="B51" s="62">
        <f>'plan kont'!B50</f>
        <v>230</v>
      </c>
      <c r="C51" s="76">
        <f>SUMIFS(dekrety!$E$4:$E$51,dekrety!$C$4:$C$51,B51,dekrety!$B$4:$B$51,"BO")</f>
        <v>0</v>
      </c>
      <c r="D51" s="76">
        <f>SUMIFS(dekrety!$F$4:$F$51,dekrety!$C$4:$C$51,B51,dekrety!$B$4:$B$51,"BO")</f>
        <v>0</v>
      </c>
      <c r="E51" s="76">
        <f>SUMIFS(dekrety!$E$4:$E$51,dekrety!$C$4:$C$51,B51,dekrety!$B$4:$B$51,"&lt;&gt;BO")</f>
        <v>0</v>
      </c>
      <c r="F51" s="76">
        <f>SUMIFS(dekrety!$F$4:$F$51,dekrety!$C$4:$C$51,B51,dekrety!$B$4:$B$51,"&lt;&gt;BO")</f>
        <v>27800</v>
      </c>
      <c r="G51" s="75">
        <f t="shared" si="1"/>
        <v>0</v>
      </c>
      <c r="H51" s="75">
        <f t="shared" si="2"/>
        <v>27800</v>
      </c>
    </row>
    <row r="52" spans="2:8" ht="15" thickBot="1" x14ac:dyDescent="0.35">
      <c r="B52" s="63">
        <f>'plan kont'!B51</f>
        <v>234</v>
      </c>
      <c r="C52" s="73">
        <f>C53</f>
        <v>0</v>
      </c>
      <c r="D52" s="73">
        <f t="shared" ref="D52:H52" si="8">D53</f>
        <v>0</v>
      </c>
      <c r="E52" s="73">
        <f t="shared" si="8"/>
        <v>0</v>
      </c>
      <c r="F52" s="73">
        <f t="shared" si="8"/>
        <v>0</v>
      </c>
      <c r="G52" s="73">
        <f t="shared" si="8"/>
        <v>0</v>
      </c>
      <c r="H52" s="73">
        <f t="shared" si="8"/>
        <v>0</v>
      </c>
    </row>
    <row r="53" spans="2:8" x14ac:dyDescent="0.3">
      <c r="B53" s="62" t="str">
        <f>'plan kont'!B52</f>
        <v>234-1</v>
      </c>
      <c r="C53" s="76">
        <f>SUMIFS(dekrety!$E$4:$E$51,dekrety!$C$4:$C$51,B53,dekrety!$B$4:$B$51,"BO")</f>
        <v>0</v>
      </c>
      <c r="D53" s="76">
        <f>SUMIFS(dekrety!$F$4:$F$51,dekrety!$C$4:$C$51,B53,dekrety!$B$4:$B$51,"BO")</f>
        <v>0</v>
      </c>
      <c r="E53" s="76">
        <f>SUMIFS(dekrety!$E$4:$E$51,dekrety!$C$4:$C$51,B53,dekrety!$B$4:$B$51,"&lt;&gt;BO")</f>
        <v>0</v>
      </c>
      <c r="F53" s="76">
        <f>SUMIFS(dekrety!$F$4:$F$51,dekrety!$C$4:$C$51,B53,dekrety!$B$4:$B$51,"&lt;&gt;BO")</f>
        <v>0</v>
      </c>
      <c r="G53" s="75">
        <f t="shared" si="1"/>
        <v>0</v>
      </c>
      <c r="H53" s="75">
        <f t="shared" si="2"/>
        <v>0</v>
      </c>
    </row>
    <row r="54" spans="2:8" x14ac:dyDescent="0.3">
      <c r="B54" s="62" t="s">
        <v>161</v>
      </c>
      <c r="C54" s="76">
        <f>SUMIFS(dekrety!$E$4:$E$51,dekrety!$C$4:$C$51,B54,dekrety!$B$4:$B$51,"BO")</f>
        <v>0</v>
      </c>
      <c r="D54" s="76">
        <f>SUMIFS(dekrety!$F$4:$F$51,dekrety!$C$4:$C$51,B54,dekrety!$B$4:$B$51,"BO")</f>
        <v>0</v>
      </c>
      <c r="E54" s="76">
        <f>SUMIFS(dekrety!$E$4:$E$51,dekrety!$C$4:$C$51,B54,dekrety!$B$4:$B$51,"&lt;&gt;BO")</f>
        <v>0</v>
      </c>
      <c r="F54" s="76">
        <f>SUMIFS(dekrety!$F$4:$F$51,dekrety!$C$4:$C$51,B54,dekrety!$B$4:$B$51,"&lt;&gt;BO")</f>
        <v>0</v>
      </c>
      <c r="G54" s="75">
        <f t="shared" ref="G54:G55" si="9">IF((E54+C54)&gt;(F54+D54),(E54+C54)-(F54+D54),0)</f>
        <v>0</v>
      </c>
      <c r="H54" s="75">
        <f t="shared" ref="H54:H55" si="10">IF((F54+D54)&gt;(E54+C54),(F54+D54)-(E54+C54),0)</f>
        <v>0</v>
      </c>
    </row>
    <row r="55" spans="2:8" x14ac:dyDescent="0.3">
      <c r="B55" s="62" t="s">
        <v>162</v>
      </c>
      <c r="C55" s="76">
        <f>SUMIFS(dekrety!$E$4:$E$51,dekrety!$C$4:$C$51,B55,dekrety!$B$4:$B$51,"BO")</f>
        <v>0</v>
      </c>
      <c r="D55" s="76">
        <f>SUMIFS(dekrety!$F$4:$F$51,dekrety!$C$4:$C$51,B55,dekrety!$B$4:$B$51,"BO")</f>
        <v>0</v>
      </c>
      <c r="E55" s="76">
        <f>SUMIFS(dekrety!$E$4:$E$51,dekrety!$C$4:$C$51,B55,dekrety!$B$4:$B$51,"&lt;&gt;BO")</f>
        <v>0</v>
      </c>
      <c r="F55" s="76">
        <f>SUMIFS(dekrety!$F$4:$F$51,dekrety!$C$4:$C$51,B55,dekrety!$B$4:$B$51,"&lt;&gt;BO")</f>
        <v>0</v>
      </c>
      <c r="G55" s="75">
        <f t="shared" si="9"/>
        <v>0</v>
      </c>
      <c r="H55" s="75">
        <f t="shared" si="10"/>
        <v>0</v>
      </c>
    </row>
    <row r="56" spans="2:8" x14ac:dyDescent="0.3">
      <c r="B56" s="62" t="str">
        <f>'plan kont'!B55</f>
        <v>242</v>
      </c>
      <c r="C56" s="76">
        <f>SUMIFS(dekrety!$E$4:$E$51,dekrety!$C$4:$C$51,B56,dekrety!$B$4:$B$51,"BO")</f>
        <v>0</v>
      </c>
      <c r="D56" s="76">
        <f>SUMIFS(dekrety!$F$4:$F$51,dekrety!$C$4:$C$51,B56,dekrety!$B$4:$B$51,"BO")</f>
        <v>0</v>
      </c>
      <c r="E56" s="76">
        <f>SUMIFS(dekrety!$E$4:$E$51,dekrety!$C$4:$C$51,B56,dekrety!$B$4:$B$51,"&lt;&gt;BO")</f>
        <v>0</v>
      </c>
      <c r="F56" s="76">
        <f>SUMIFS(dekrety!$F$4:$F$51,dekrety!$C$4:$C$51,B56,dekrety!$B$4:$B$51,"&lt;&gt;BO")</f>
        <v>0</v>
      </c>
      <c r="G56" s="75">
        <f t="shared" si="1"/>
        <v>0</v>
      </c>
      <c r="H56" s="75">
        <f t="shared" si="2"/>
        <v>0</v>
      </c>
    </row>
    <row r="57" spans="2:8" x14ac:dyDescent="0.3">
      <c r="B57" s="62" t="str">
        <f>'plan kont'!B56</f>
        <v>280</v>
      </c>
      <c r="C57" s="76">
        <f>SUMIFS(dekrety!$E$4:$E$51,dekrety!$C$4:$C$51,B57,dekrety!$B$4:$B$51,"BO")</f>
        <v>0</v>
      </c>
      <c r="D57" s="76">
        <f>SUMIFS(dekrety!$F$4:$F$51,dekrety!$C$4:$C$51,B57,dekrety!$B$4:$B$51,"BO")</f>
        <v>0</v>
      </c>
      <c r="E57" s="76">
        <f>SUMIFS(dekrety!$E$4:$E$51,dekrety!$C$4:$C$51,B57,dekrety!$B$4:$B$51,"&lt;&gt;BO")</f>
        <v>0</v>
      </c>
      <c r="F57" s="76">
        <f>SUMIFS(dekrety!$F$4:$F$51,dekrety!$C$4:$C$51,B57,dekrety!$B$4:$B$51,"&lt;&gt;BO")</f>
        <v>0</v>
      </c>
      <c r="G57" s="75">
        <f t="shared" si="1"/>
        <v>0</v>
      </c>
      <c r="H57" s="75">
        <f t="shared" si="2"/>
        <v>0</v>
      </c>
    </row>
    <row r="58" spans="2:8" x14ac:dyDescent="0.3">
      <c r="B58" s="62">
        <f>'plan kont'!B57</f>
        <v>301</v>
      </c>
      <c r="C58" s="76">
        <f>SUMIFS(dekrety!$E$4:$E$51,dekrety!$C$4:$C$51,B58,dekrety!$B$4:$B$51,"BO")</f>
        <v>0</v>
      </c>
      <c r="D58" s="76">
        <f>SUMIFS(dekrety!$F$4:$F$51,dekrety!$C$4:$C$51,B58,dekrety!$B$4:$B$51,"BO")</f>
        <v>0</v>
      </c>
      <c r="E58" s="76">
        <f>SUMIFS(dekrety!$E$4:$E$51,dekrety!$C$4:$C$51,B58,dekrety!$B$4:$B$51,"&lt;&gt;BO")</f>
        <v>0</v>
      </c>
      <c r="F58" s="76">
        <f>SUMIFS(dekrety!$F$4:$F$51,dekrety!$C$4:$C$51,B58,dekrety!$B$4:$B$51,"&lt;&gt;BO")</f>
        <v>0</v>
      </c>
      <c r="G58" s="75">
        <f t="shared" si="1"/>
        <v>0</v>
      </c>
      <c r="H58" s="75">
        <f t="shared" si="2"/>
        <v>0</v>
      </c>
    </row>
    <row r="59" spans="2:8" x14ac:dyDescent="0.3">
      <c r="B59" s="62">
        <f>'plan kont'!B58</f>
        <v>310</v>
      </c>
      <c r="C59" s="76">
        <f>SUMIFS(dekrety!$E$4:$E$51,dekrety!$C$4:$C$51,B59,dekrety!$B$4:$B$51,"BO")</f>
        <v>0</v>
      </c>
      <c r="D59" s="76">
        <f>SUMIFS(dekrety!$F$4:$F$51,dekrety!$C$4:$C$51,B59,dekrety!$B$4:$B$51,"BO")</f>
        <v>0</v>
      </c>
      <c r="E59" s="76">
        <f>SUMIFS(dekrety!$E$4:$E$51,dekrety!$C$4:$C$51,B59,dekrety!$B$4:$B$51,"&lt;&gt;BO")</f>
        <v>0</v>
      </c>
      <c r="F59" s="76">
        <f>SUMIFS(dekrety!$F$4:$F$51,dekrety!$C$4:$C$51,B59,dekrety!$B$4:$B$51,"&lt;&gt;BO")</f>
        <v>995</v>
      </c>
      <c r="G59" s="75">
        <f t="shared" si="1"/>
        <v>0</v>
      </c>
      <c r="H59" s="75">
        <f t="shared" si="2"/>
        <v>995</v>
      </c>
    </row>
    <row r="60" spans="2:8" x14ac:dyDescent="0.3">
      <c r="B60" s="62">
        <f>'plan kont'!B59</f>
        <v>330</v>
      </c>
      <c r="C60" s="76">
        <f>SUMIFS(dekrety!$E$4:$E$51,dekrety!$C$4:$C$51,B60,dekrety!$B$4:$B$51,"BO")</f>
        <v>0</v>
      </c>
      <c r="D60" s="76">
        <f>SUMIFS(dekrety!$F$4:$F$51,dekrety!$C$4:$C$51,B60,dekrety!$B$4:$B$51,"BO")</f>
        <v>0</v>
      </c>
      <c r="E60" s="76">
        <f>SUMIFS(dekrety!$E$4:$E$51,dekrety!$C$4:$C$51,B60,dekrety!$B$4:$B$51,"&lt;&gt;BO")</f>
        <v>0</v>
      </c>
      <c r="F60" s="76">
        <f>SUMIFS(dekrety!$F$4:$F$51,dekrety!$C$4:$C$51,B60,dekrety!$B$4:$B$51,"&lt;&gt;BO")</f>
        <v>0</v>
      </c>
      <c r="G60" s="75">
        <f t="shared" si="1"/>
        <v>0</v>
      </c>
      <c r="H60" s="75">
        <f t="shared" si="2"/>
        <v>0</v>
      </c>
    </row>
    <row r="61" spans="2:8" x14ac:dyDescent="0.3">
      <c r="B61" s="62">
        <f>'plan kont'!B61</f>
        <v>401</v>
      </c>
      <c r="C61" s="76">
        <f>SUMIFS(dekrety!$E$4:$E$51,dekrety!$C$4:$C$51,B61,dekrety!$B$4:$B$51,"BO")</f>
        <v>0</v>
      </c>
      <c r="D61" s="76">
        <f>SUMIFS(dekrety!$F$4:$F$51,dekrety!$C$4:$C$51,B61,dekrety!$B$4:$B$51,"BO")</f>
        <v>0</v>
      </c>
      <c r="E61" s="76">
        <f>SUMIFS(dekrety!$E$4:$E$51,dekrety!$C$4:$C$51,B61,dekrety!$B$4:$B$51,"&lt;&gt;BO")</f>
        <v>780</v>
      </c>
      <c r="F61" s="76">
        <f>SUMIFS(dekrety!$F$4:$F$51,dekrety!$C$4:$C$51,B61,dekrety!$B$4:$B$51,"&lt;&gt;BO")</f>
        <v>0</v>
      </c>
      <c r="G61" s="75">
        <f t="shared" si="1"/>
        <v>780</v>
      </c>
      <c r="H61" s="75">
        <f t="shared" si="2"/>
        <v>0</v>
      </c>
    </row>
    <row r="62" spans="2:8" x14ac:dyDescent="0.3">
      <c r="B62" s="62">
        <f>'plan kont'!B62</f>
        <v>402</v>
      </c>
      <c r="C62" s="76">
        <f>SUMIFS(dekrety!$E$4:$E$51,dekrety!$C$4:$C$51,B62,dekrety!$B$4:$B$51,"BO")</f>
        <v>0</v>
      </c>
      <c r="D62" s="76">
        <f>SUMIFS(dekrety!$F$4:$F$51,dekrety!$C$4:$C$51,B62,dekrety!$B$4:$B$51,"BO")</f>
        <v>0</v>
      </c>
      <c r="E62" s="76">
        <f>SUMIFS(dekrety!$E$4:$E$51,dekrety!$C$4:$C$51,B62,dekrety!$B$4:$B$51,"&lt;&gt;BO")</f>
        <v>1715</v>
      </c>
      <c r="F62" s="76">
        <f>SUMIFS(dekrety!$F$4:$F$51,dekrety!$C$4:$C$51,B62,dekrety!$B$4:$B$51,"&lt;&gt;BO")</f>
        <v>0</v>
      </c>
      <c r="G62" s="75">
        <f t="shared" si="1"/>
        <v>1715</v>
      </c>
      <c r="H62" s="75">
        <f t="shared" si="2"/>
        <v>0</v>
      </c>
    </row>
    <row r="63" spans="2:8" x14ac:dyDescent="0.3">
      <c r="B63" s="62">
        <f>'plan kont'!B63</f>
        <v>403</v>
      </c>
      <c r="C63" s="76">
        <f>SUMIFS(dekrety!$E$4:$E$51,dekrety!$C$4:$C$51,B63,dekrety!$B$4:$B$51,"BO")</f>
        <v>0</v>
      </c>
      <c r="D63" s="76">
        <f>SUMIFS(dekrety!$F$4:$F$51,dekrety!$C$4:$C$51,B63,dekrety!$B$4:$B$51,"BO")</f>
        <v>0</v>
      </c>
      <c r="E63" s="76">
        <f>SUMIFS(dekrety!$E$4:$E$51,dekrety!$C$4:$C$51,B63,dekrety!$B$4:$B$51,"&lt;&gt;BO")</f>
        <v>1955</v>
      </c>
      <c r="F63" s="76">
        <f>SUMIFS(dekrety!$F$4:$F$51,dekrety!$C$4:$C$51,B63,dekrety!$B$4:$B$51,"&lt;&gt;BO")</f>
        <v>0</v>
      </c>
      <c r="G63" s="75">
        <f t="shared" si="1"/>
        <v>1955</v>
      </c>
      <c r="H63" s="75">
        <f t="shared" si="2"/>
        <v>0</v>
      </c>
    </row>
    <row r="64" spans="2:8" x14ac:dyDescent="0.3">
      <c r="B64" s="62">
        <f>'plan kont'!B64</f>
        <v>404</v>
      </c>
      <c r="C64" s="76">
        <f>SUMIFS(dekrety!$E$4:$E$51,dekrety!$C$4:$C$51,B64,dekrety!$B$4:$B$51,"BO")</f>
        <v>0</v>
      </c>
      <c r="D64" s="76">
        <f>SUMIFS(dekrety!$F$4:$F$51,dekrety!$C$4:$C$51,B64,dekrety!$B$4:$B$51,"BO")</f>
        <v>0</v>
      </c>
      <c r="E64" s="76">
        <f>SUMIFS(dekrety!$E$4:$E$51,dekrety!$C$4:$C$51,B64,dekrety!$B$4:$B$51,"&lt;&gt;BO")</f>
        <v>27800</v>
      </c>
      <c r="F64" s="76">
        <f>SUMIFS(dekrety!$F$4:$F$51,dekrety!$C$4:$C$51,B64,dekrety!$B$4:$B$51,"&lt;&gt;BO")</f>
        <v>0</v>
      </c>
      <c r="G64" s="75">
        <f t="shared" si="1"/>
        <v>27800</v>
      </c>
      <c r="H64" s="75">
        <f t="shared" si="2"/>
        <v>0</v>
      </c>
    </row>
    <row r="65" spans="2:8" x14ac:dyDescent="0.3">
      <c r="B65" s="62">
        <f>'plan kont'!B65</f>
        <v>405</v>
      </c>
      <c r="C65" s="76">
        <f>SUMIFS(dekrety!$E$4:$E$51,dekrety!$C$4:$C$51,B65,dekrety!$B$4:$B$51,"BO")</f>
        <v>0</v>
      </c>
      <c r="D65" s="76">
        <f>SUMIFS(dekrety!$F$4:$F$51,dekrety!$C$4:$C$51,B65,dekrety!$B$4:$B$51,"BO")</f>
        <v>0</v>
      </c>
      <c r="E65" s="76">
        <f>SUMIFS(dekrety!$E$4:$E$51,dekrety!$C$4:$C$51,B65,dekrety!$B$4:$B$51,"&lt;&gt;BO")</f>
        <v>0</v>
      </c>
      <c r="F65" s="76">
        <f>SUMIFS(dekrety!$F$4:$F$51,dekrety!$C$4:$C$51,B65,dekrety!$B$4:$B$51,"&lt;&gt;BO")</f>
        <v>0</v>
      </c>
      <c r="G65" s="75">
        <f t="shared" si="1"/>
        <v>0</v>
      </c>
      <c r="H65" s="75">
        <f t="shared" si="2"/>
        <v>0</v>
      </c>
    </row>
    <row r="66" spans="2:8" x14ac:dyDescent="0.3">
      <c r="B66" s="62" t="s">
        <v>138</v>
      </c>
      <c r="C66" s="76">
        <f>SUMIFS(dekrety!$E$4:$E$51,dekrety!$C$4:$C$51,B66,dekrety!$B$4:$B$51,"BO")</f>
        <v>0</v>
      </c>
      <c r="D66" s="76">
        <f>SUMIFS(dekrety!$F$4:$F$51,dekrety!$C$4:$C$51,B66,dekrety!$B$4:$B$51,"BO")</f>
        <v>0</v>
      </c>
      <c r="E66" s="76">
        <f>SUMIFS(dekrety!$E$4:$E$51,dekrety!$C$4:$C$51,B66,dekrety!$B$4:$B$51,"&lt;&gt;BO")</f>
        <v>0</v>
      </c>
      <c r="F66" s="76">
        <f>SUMIFS(dekrety!$F$4:$F$51,dekrety!$C$4:$C$51,B66,dekrety!$B$4:$B$51,"&lt;&gt;BO")</f>
        <v>0</v>
      </c>
      <c r="G66" s="75">
        <f t="shared" ref="G66" si="11">IF((E66+C66)&gt;(F66+D66),(E66+C66)-(F66+D66),0)</f>
        <v>0</v>
      </c>
      <c r="H66" s="75">
        <f t="shared" ref="H66" si="12">IF((F66+D66)&gt;(E66+C66),(F66+D66)-(E66+C66),0)</f>
        <v>0</v>
      </c>
    </row>
    <row r="67" spans="2:8" x14ac:dyDescent="0.3">
      <c r="B67" s="62">
        <f>'plan kont'!B67</f>
        <v>407</v>
      </c>
      <c r="C67" s="76">
        <f>SUMIFS(dekrety!$E$4:$E$51,dekrety!$C$4:$C$51,B67,dekrety!$B$4:$B$51,"BO")</f>
        <v>0</v>
      </c>
      <c r="D67" s="76">
        <f>SUMIFS(dekrety!$F$4:$F$51,dekrety!$C$4:$C$51,B67,dekrety!$B$4:$B$51,"BO")</f>
        <v>0</v>
      </c>
      <c r="E67" s="76">
        <f>SUMIFS(dekrety!$E$4:$E$51,dekrety!$C$4:$C$51,B67,dekrety!$B$4:$B$51,"&lt;&gt;BO")</f>
        <v>0</v>
      </c>
      <c r="F67" s="76">
        <f>SUMIFS(dekrety!$F$4:$F$51,dekrety!$C$4:$C$51,B67,dekrety!$B$4:$B$51,"&lt;&gt;BO")</f>
        <v>0</v>
      </c>
      <c r="G67" s="75">
        <f t="shared" si="1"/>
        <v>0</v>
      </c>
      <c r="H67" s="75">
        <f t="shared" si="2"/>
        <v>0</v>
      </c>
    </row>
    <row r="68" spans="2:8" x14ac:dyDescent="0.3">
      <c r="B68" s="62">
        <f>'plan kont'!B68</f>
        <v>408</v>
      </c>
      <c r="C68" s="76">
        <f>SUMIFS(dekrety!$E$4:$E$51,dekrety!$C$4:$C$51,B68,dekrety!$B$4:$B$51,"BO")</f>
        <v>0</v>
      </c>
      <c r="D68" s="76">
        <f>SUMIFS(dekrety!$F$4:$F$51,dekrety!$C$4:$C$51,B68,dekrety!$B$4:$B$51,"BO")</f>
        <v>0</v>
      </c>
      <c r="E68" s="76">
        <f>SUMIFS(dekrety!$E$4:$E$51,dekrety!$C$4:$C$51,B68,dekrety!$B$4:$B$51,"&lt;&gt;BO")</f>
        <v>0</v>
      </c>
      <c r="F68" s="76">
        <f>SUMIFS(dekrety!$F$4:$F$51,dekrety!$C$4:$C$51,B68,dekrety!$B$4:$B$51,"&lt;&gt;BO")</f>
        <v>0</v>
      </c>
      <c r="G68" s="75">
        <f t="shared" si="1"/>
        <v>0</v>
      </c>
      <c r="H68" s="75">
        <f t="shared" si="2"/>
        <v>0</v>
      </c>
    </row>
    <row r="69" spans="2:8" x14ac:dyDescent="0.3">
      <c r="B69" s="62">
        <f>'plan kont'!B72</f>
        <v>640</v>
      </c>
      <c r="C69" s="76">
        <f>SUMIFS(dekrety!$E$4:$E$51,dekrety!$C$4:$C$51,B69,dekrety!$B$4:$B$51,"BO")</f>
        <v>0</v>
      </c>
      <c r="D69" s="76">
        <f>SUMIFS(dekrety!$F$4:$F$51,dekrety!$C$4:$C$51,B69,dekrety!$B$4:$B$51,"BO")</f>
        <v>0</v>
      </c>
      <c r="E69" s="76">
        <f>SUMIFS(dekrety!$E$4:$E$51,dekrety!$C$4:$C$51,B69,dekrety!$B$4:$B$51,"&lt;&gt;BO")</f>
        <v>0</v>
      </c>
      <c r="F69" s="76">
        <f>SUMIFS(dekrety!$F$4:$F$51,dekrety!$C$4:$C$51,B69,dekrety!$B$4:$B$51,"&lt;&gt;BO")</f>
        <v>0</v>
      </c>
      <c r="G69" s="75">
        <f t="shared" si="1"/>
        <v>0</v>
      </c>
      <c r="H69" s="75">
        <f t="shared" si="2"/>
        <v>0</v>
      </c>
    </row>
    <row r="70" spans="2:8" x14ac:dyDescent="0.3">
      <c r="B70" s="62">
        <f>'plan kont'!B73</f>
        <v>641</v>
      </c>
      <c r="C70" s="76">
        <f>SUMIFS(dekrety!$E$4:$E$51,dekrety!$C$4:$C$51,B70,dekrety!$B$4:$B$51,"BO")</f>
        <v>0</v>
      </c>
      <c r="D70" s="76">
        <f>SUMIFS(dekrety!$F$4:$F$51,dekrety!$C$4:$C$51,B70,dekrety!$B$4:$B$51,"BO")</f>
        <v>0</v>
      </c>
      <c r="E70" s="76">
        <f>SUMIFS(dekrety!$E$4:$E$51,dekrety!$C$4:$C$51,B70,dekrety!$B$4:$B$51,"&lt;&gt;BO")</f>
        <v>0</v>
      </c>
      <c r="F70" s="76">
        <f>SUMIFS(dekrety!$F$4:$F$51,dekrety!$C$4:$C$51,B70,dekrety!$B$4:$B$51,"&lt;&gt;BO")</f>
        <v>0</v>
      </c>
      <c r="G70" s="75">
        <f t="shared" si="1"/>
        <v>0</v>
      </c>
      <c r="H70" s="75">
        <f t="shared" si="2"/>
        <v>0</v>
      </c>
    </row>
    <row r="71" spans="2:8" x14ac:dyDescent="0.3">
      <c r="B71" s="62">
        <f>'plan kont'!B74</f>
        <v>701</v>
      </c>
      <c r="C71" s="76">
        <f>SUMIFS(dekrety!$E$4:$E$51,dekrety!$C$4:$C$51,B71,dekrety!$B$4:$B$51,"BO")</f>
        <v>0</v>
      </c>
      <c r="D71" s="76">
        <f>SUMIFS(dekrety!$F$4:$F$51,dekrety!$C$4:$C$51,B71,dekrety!$B$4:$B$51,"BO")</f>
        <v>0</v>
      </c>
      <c r="E71" s="76">
        <f>SUMIFS(dekrety!$E$4:$E$51,dekrety!$C$4:$C$51,B71,dekrety!$B$4:$B$51,"&lt;&gt;BO")</f>
        <v>0</v>
      </c>
      <c r="F71" s="76">
        <f>SUMIFS(dekrety!$F$4:$F$51,dekrety!$C$4:$C$51,B71,dekrety!$B$4:$B$51,"&lt;&gt;BO")</f>
        <v>0</v>
      </c>
      <c r="G71" s="75">
        <f t="shared" si="1"/>
        <v>0</v>
      </c>
      <c r="H71" s="75">
        <f t="shared" si="2"/>
        <v>0</v>
      </c>
    </row>
    <row r="72" spans="2:8" x14ac:dyDescent="0.3">
      <c r="B72" s="62">
        <f>'plan kont'!B75</f>
        <v>711</v>
      </c>
      <c r="C72" s="76">
        <f>SUMIFS(dekrety!$E$4:$E$51,dekrety!$C$4:$C$51,B72,dekrety!$B$4:$B$51,"BO")</f>
        <v>0</v>
      </c>
      <c r="D72" s="76">
        <f>SUMIFS(dekrety!$F$4:$F$51,dekrety!$C$4:$C$51,B72,dekrety!$B$4:$B$51,"BO")</f>
        <v>0</v>
      </c>
      <c r="E72" s="76">
        <f>SUMIFS(dekrety!$E$4:$E$51,dekrety!$C$4:$C$51,B72,dekrety!$B$4:$B$51,"&lt;&gt;BO")</f>
        <v>0</v>
      </c>
      <c r="F72" s="76">
        <f>SUMIFS(dekrety!$F$4:$F$51,dekrety!$C$4:$C$51,B72,dekrety!$B$4:$B$51,"&lt;&gt;BO")</f>
        <v>0</v>
      </c>
      <c r="G72" s="75">
        <f t="shared" si="1"/>
        <v>0</v>
      </c>
      <c r="H72" s="75">
        <f t="shared" si="2"/>
        <v>0</v>
      </c>
    </row>
    <row r="73" spans="2:8" x14ac:dyDescent="0.3">
      <c r="B73" s="62">
        <f>'plan kont'!B76</f>
        <v>751</v>
      </c>
      <c r="C73" s="76">
        <f>SUMIFS(dekrety!$E$4:$E$51,dekrety!$C$4:$C$51,B73,dekrety!$B$4:$B$51,"BO")</f>
        <v>0</v>
      </c>
      <c r="D73" s="76">
        <f>SUMIFS(dekrety!$F$4:$F$51,dekrety!$C$4:$C$51,B73,dekrety!$B$4:$B$51,"BO")</f>
        <v>0</v>
      </c>
      <c r="E73" s="76">
        <f>SUMIFS(dekrety!$E$4:$E$51,dekrety!$C$4:$C$51,B73,dekrety!$B$4:$B$51,"&lt;&gt;BO")</f>
        <v>0</v>
      </c>
      <c r="F73" s="76">
        <f>SUMIFS(dekrety!$F$4:$F$51,dekrety!$C$4:$C$51,B73,dekrety!$B$4:$B$51,"&lt;&gt;BO")</f>
        <v>0</v>
      </c>
      <c r="G73" s="75">
        <f t="shared" ref="G73:G85" si="13">IF((E73+C73)&gt;(F73+D73),(E73+C73)-(F73+D73),0)</f>
        <v>0</v>
      </c>
      <c r="H73" s="75">
        <f t="shared" ref="H73:H85" si="14">IF((F73+D73)&gt;(E73+C73),(F73+D73)-(E73+C73),0)</f>
        <v>0</v>
      </c>
    </row>
    <row r="74" spans="2:8" x14ac:dyDescent="0.3">
      <c r="B74" s="62">
        <f>'plan kont'!B77</f>
        <v>755</v>
      </c>
      <c r="C74" s="76">
        <f>SUMIFS(dekrety!$E$4:$E$51,dekrety!$C$4:$C$51,B74,dekrety!$B$4:$B$51,"BO")</f>
        <v>0</v>
      </c>
      <c r="D74" s="76">
        <f>SUMIFS(dekrety!$F$4:$F$51,dekrety!$C$4:$C$51,B74,dekrety!$B$4:$B$51,"BO")</f>
        <v>0</v>
      </c>
      <c r="E74" s="76">
        <f>SUMIFS(dekrety!$E$4:$E$51,dekrety!$C$4:$C$51,B74,dekrety!$B$4:$B$51,"&lt;&gt;BO")</f>
        <v>0</v>
      </c>
      <c r="F74" s="76">
        <f>SUMIFS(dekrety!$F$4:$F$51,dekrety!$C$4:$C$51,B74,dekrety!$B$4:$B$51,"&lt;&gt;BO")</f>
        <v>0</v>
      </c>
      <c r="G74" s="75">
        <f t="shared" si="13"/>
        <v>0</v>
      </c>
      <c r="H74" s="75">
        <f t="shared" si="14"/>
        <v>0</v>
      </c>
    </row>
    <row r="75" spans="2:8" x14ac:dyDescent="0.3">
      <c r="B75" s="62">
        <f>'plan kont'!B78</f>
        <v>761</v>
      </c>
      <c r="C75" s="76">
        <f>SUMIFS(dekrety!$E$4:$E$51,dekrety!$C$4:$C$51,B75,dekrety!$B$4:$B$51,"BO")</f>
        <v>0</v>
      </c>
      <c r="D75" s="76">
        <f>SUMIFS(dekrety!$F$4:$F$51,dekrety!$C$4:$C$51,B75,dekrety!$B$4:$B$51,"BO")</f>
        <v>0</v>
      </c>
      <c r="E75" s="76">
        <f>SUMIFS(dekrety!$E$4:$E$51,dekrety!$C$4:$C$51,B75,dekrety!$B$4:$B$51,"&lt;&gt;BO")</f>
        <v>0</v>
      </c>
      <c r="F75" s="76">
        <f>SUMIFS(dekrety!$F$4:$F$51,dekrety!$C$4:$C$51,B75,dekrety!$B$4:$B$51,"&lt;&gt;BO")</f>
        <v>0</v>
      </c>
      <c r="G75" s="75">
        <f t="shared" si="13"/>
        <v>0</v>
      </c>
      <c r="H75" s="75">
        <f t="shared" si="14"/>
        <v>0</v>
      </c>
    </row>
    <row r="76" spans="2:8" x14ac:dyDescent="0.3">
      <c r="B76" s="62">
        <f>'plan kont'!B79</f>
        <v>765</v>
      </c>
      <c r="C76" s="76">
        <f>SUMIFS(dekrety!$E$4:$E$51,dekrety!$C$4:$C$51,B76,dekrety!$B$4:$B$51,"BO")</f>
        <v>0</v>
      </c>
      <c r="D76" s="76">
        <f>SUMIFS(dekrety!$F$4:$F$51,dekrety!$C$4:$C$51,B76,dekrety!$B$4:$B$51,"BO")</f>
        <v>0</v>
      </c>
      <c r="E76" s="76">
        <f>SUMIFS(dekrety!$E$4:$E$51,dekrety!$C$4:$C$51,B76,dekrety!$B$4:$B$51,"&lt;&gt;BO")</f>
        <v>0</v>
      </c>
      <c r="F76" s="76">
        <f>SUMIFS(dekrety!$F$4:$F$51,dekrety!$C$4:$C$51,B76,dekrety!$B$4:$B$51,"&lt;&gt;BO")</f>
        <v>0</v>
      </c>
      <c r="G76" s="75">
        <f t="shared" si="13"/>
        <v>0</v>
      </c>
      <c r="H76" s="75">
        <f t="shared" si="14"/>
        <v>0</v>
      </c>
    </row>
    <row r="77" spans="2:8" x14ac:dyDescent="0.3">
      <c r="B77" s="62">
        <f>'plan kont'!B80</f>
        <v>771</v>
      </c>
      <c r="C77" s="76">
        <f>SUMIFS(dekrety!$E$4:$E$51,dekrety!$C$4:$C$51,B77,dekrety!$B$4:$B$51,"BO")</f>
        <v>0</v>
      </c>
      <c r="D77" s="76">
        <f>SUMIFS(dekrety!$F$4:$F$51,dekrety!$C$4:$C$51,B77,dekrety!$B$4:$B$51,"BO")</f>
        <v>0</v>
      </c>
      <c r="E77" s="76">
        <f>SUMIFS(dekrety!$E$4:$E$51,dekrety!$C$4:$C$51,B77,dekrety!$B$4:$B$51,"&lt;&gt;BO")</f>
        <v>0</v>
      </c>
      <c r="F77" s="76">
        <f>SUMIFS(dekrety!$F$4:$F$51,dekrety!$C$4:$C$51,B77,dekrety!$B$4:$B$51,"&lt;&gt;BO")</f>
        <v>0</v>
      </c>
      <c r="G77" s="75">
        <f t="shared" si="13"/>
        <v>0</v>
      </c>
      <c r="H77" s="75">
        <f t="shared" si="14"/>
        <v>0</v>
      </c>
    </row>
    <row r="78" spans="2:8" x14ac:dyDescent="0.3">
      <c r="B78" s="62">
        <f>'plan kont'!B81</f>
        <v>775</v>
      </c>
      <c r="C78" s="76">
        <f>SUMIFS(dekrety!$E$4:$E$51,dekrety!$C$4:$C$51,B78,dekrety!$B$4:$B$51,"BO")</f>
        <v>0</v>
      </c>
      <c r="D78" s="76">
        <f>SUMIFS(dekrety!$F$4:$F$51,dekrety!$C$4:$C$51,B78,dekrety!$B$4:$B$51,"BO")</f>
        <v>0</v>
      </c>
      <c r="E78" s="76">
        <f>SUMIFS(dekrety!$E$4:$E$51,dekrety!$C$4:$C$51,B78,dekrety!$B$4:$B$51,"&lt;&gt;BO")</f>
        <v>0</v>
      </c>
      <c r="F78" s="76">
        <f>SUMIFS(dekrety!$F$4:$F$51,dekrety!$C$4:$C$51,B78,dekrety!$B$4:$B$51,"&lt;&gt;BO")</f>
        <v>0</v>
      </c>
      <c r="G78" s="75">
        <f t="shared" si="13"/>
        <v>0</v>
      </c>
      <c r="H78" s="75">
        <f t="shared" si="14"/>
        <v>0</v>
      </c>
    </row>
    <row r="79" spans="2:8" x14ac:dyDescent="0.3">
      <c r="B79" s="62">
        <f>'plan kont'!B82</f>
        <v>800</v>
      </c>
      <c r="C79" s="76">
        <f>SUMIFS(dekrety!$E$4:$E$51,dekrety!$C$4:$C$51,B79,dekrety!$B$4:$B$51,"BO")</f>
        <v>0</v>
      </c>
      <c r="D79" s="76">
        <f>SUMIFS(dekrety!$F$4:$F$51,dekrety!$C$4:$C$51,B79,dekrety!$B$4:$B$51,"BO")</f>
        <v>0</v>
      </c>
      <c r="E79" s="76">
        <f>SUMIFS(dekrety!$E$4:$E$51,dekrety!$C$4:$C$51,B79,dekrety!$B$4:$B$51,"&lt;&gt;BO")</f>
        <v>0</v>
      </c>
      <c r="F79" s="76">
        <f>SUMIFS(dekrety!$F$4:$F$51,dekrety!$C$4:$C$51,B79,dekrety!$B$4:$B$51,"&lt;&gt;BO")</f>
        <v>0</v>
      </c>
      <c r="G79" s="75">
        <f t="shared" si="13"/>
        <v>0</v>
      </c>
      <c r="H79" s="75">
        <f t="shared" si="14"/>
        <v>0</v>
      </c>
    </row>
    <row r="80" spans="2:8" x14ac:dyDescent="0.3">
      <c r="B80" s="62">
        <f>'plan kont'!B83</f>
        <v>810</v>
      </c>
      <c r="C80" s="76">
        <f>SUMIFS(dekrety!$E$4:$E$51,dekrety!$C$4:$C$51,B80,dekrety!$B$4:$B$51,"BO")</f>
        <v>0</v>
      </c>
      <c r="D80" s="76">
        <f>SUMIFS(dekrety!$F$4:$F$51,dekrety!$C$4:$C$51,B80,dekrety!$B$4:$B$51,"BO")</f>
        <v>0</v>
      </c>
      <c r="E80" s="76">
        <f>SUMIFS(dekrety!$E$4:$E$51,dekrety!$C$4:$C$51,B80,dekrety!$B$4:$B$51,"&lt;&gt;BO")</f>
        <v>0</v>
      </c>
      <c r="F80" s="76">
        <f>SUMIFS(dekrety!$F$4:$F$51,dekrety!$C$4:$C$51,B80,dekrety!$B$4:$B$51,"&lt;&gt;BO")</f>
        <v>0</v>
      </c>
      <c r="G80" s="75">
        <f t="shared" si="13"/>
        <v>0</v>
      </c>
      <c r="H80" s="75">
        <f t="shared" si="14"/>
        <v>0</v>
      </c>
    </row>
    <row r="81" spans="2:10" x14ac:dyDescent="0.3">
      <c r="B81" s="62">
        <f>'plan kont'!B84</f>
        <v>820</v>
      </c>
      <c r="C81" s="76">
        <f>SUMIFS(dekrety!$E$4:$E$51,dekrety!$C$4:$C$51,B81,dekrety!$B$4:$B$51,"BO")</f>
        <v>0</v>
      </c>
      <c r="D81" s="76">
        <f>SUMIFS(dekrety!$F$4:$F$51,dekrety!$C$4:$C$51,B81,dekrety!$B$4:$B$51,"BO")</f>
        <v>0</v>
      </c>
      <c r="E81" s="76">
        <f>SUMIFS(dekrety!$E$4:$E$51,dekrety!$C$4:$C$51,B81,dekrety!$B$4:$B$51,"&lt;&gt;BO")</f>
        <v>0</v>
      </c>
      <c r="F81" s="76">
        <f>SUMIFS(dekrety!$F$4:$F$51,dekrety!$C$4:$C$51,B81,dekrety!$B$4:$B$51,"&lt;&gt;BO")</f>
        <v>0</v>
      </c>
      <c r="G81" s="75">
        <f t="shared" si="13"/>
        <v>0</v>
      </c>
      <c r="H81" s="75">
        <f t="shared" si="14"/>
        <v>0</v>
      </c>
    </row>
    <row r="82" spans="2:10" x14ac:dyDescent="0.3">
      <c r="B82" s="62">
        <f>'plan kont'!B85</f>
        <v>830</v>
      </c>
      <c r="C82" s="76">
        <f>SUMIFS(dekrety!$E$4:$E$51,dekrety!$C$4:$C$51,B82,dekrety!$B$4:$B$51,"BO")</f>
        <v>0</v>
      </c>
      <c r="D82" s="76">
        <f>SUMIFS(dekrety!$F$4:$F$51,dekrety!$C$4:$C$51,B82,dekrety!$B$4:$B$51,"BO")</f>
        <v>0</v>
      </c>
      <c r="E82" s="76">
        <f>SUMIFS(dekrety!$E$4:$E$51,dekrety!$C$4:$C$51,B82,dekrety!$B$4:$B$51,"&lt;&gt;BO")</f>
        <v>0</v>
      </c>
      <c r="F82" s="76">
        <f>SUMIFS(dekrety!$F$4:$F$51,dekrety!$C$4:$C$51,B82,dekrety!$B$4:$B$51,"&lt;&gt;BO")</f>
        <v>0</v>
      </c>
      <c r="G82" s="75">
        <f t="shared" si="13"/>
        <v>0</v>
      </c>
      <c r="H82" s="75">
        <f t="shared" si="14"/>
        <v>0</v>
      </c>
    </row>
    <row r="83" spans="2:10" x14ac:dyDescent="0.3">
      <c r="B83" s="62" t="str">
        <f>'plan kont'!B86</f>
        <v>840</v>
      </c>
      <c r="C83" s="76">
        <f>SUMIFS(dekrety!$E$4:$E$51,dekrety!$C$4:$C$51,B83,dekrety!$B$4:$B$51,"BO")</f>
        <v>0</v>
      </c>
      <c r="D83" s="76">
        <f>SUMIFS(dekrety!$F$4:$F$51,dekrety!$C$4:$C$51,B83,dekrety!$B$4:$B$51,"BO")</f>
        <v>0</v>
      </c>
      <c r="E83" s="76">
        <f>SUMIFS(dekrety!$E$4:$E$51,dekrety!$C$4:$C$51,B83,dekrety!$B$4:$B$51,"&lt;&gt;BO")</f>
        <v>0</v>
      </c>
      <c r="F83" s="76">
        <f>SUMIFS(dekrety!$F$4:$F$51,dekrety!$C$4:$C$51,B83,dekrety!$B$4:$B$51,"&lt;&gt;BO")</f>
        <v>0</v>
      </c>
      <c r="G83" s="75">
        <f t="shared" si="13"/>
        <v>0</v>
      </c>
      <c r="H83" s="75">
        <f t="shared" si="14"/>
        <v>0</v>
      </c>
    </row>
    <row r="84" spans="2:10" x14ac:dyDescent="0.3">
      <c r="B84" s="62" t="str">
        <f>'plan kont'!B87</f>
        <v>860</v>
      </c>
      <c r="C84" s="76">
        <f>SUMIFS(dekrety!$E$4:$E$51,dekrety!$C$4:$C$51,B84,dekrety!$B$4:$B$51,"BO")</f>
        <v>0</v>
      </c>
      <c r="D84" s="76">
        <f>SUMIFS(dekrety!$F$4:$F$51,dekrety!$C$4:$C$51,B84,dekrety!$B$4:$B$51,"BO")</f>
        <v>0</v>
      </c>
      <c r="E84" s="76">
        <f>SUMIFS(dekrety!$E$4:$E$51,dekrety!$C$4:$C$51,B84,dekrety!$B$4:$B$51,"&lt;&gt;BO")</f>
        <v>0</v>
      </c>
      <c r="F84" s="76">
        <f>SUMIFS(dekrety!$F$4:$F$51,dekrety!$C$4:$C$51,B84,dekrety!$B$4:$B$51,"&lt;&gt;BO")</f>
        <v>0</v>
      </c>
      <c r="G84" s="75">
        <f t="shared" si="13"/>
        <v>0</v>
      </c>
      <c r="H84" s="75">
        <f t="shared" si="14"/>
        <v>0</v>
      </c>
    </row>
    <row r="85" spans="2:10" ht="15" thickBot="1" x14ac:dyDescent="0.35">
      <c r="B85" s="62">
        <f>'plan kont'!B88</f>
        <v>870</v>
      </c>
      <c r="C85" s="76">
        <f>SUMIFS(dekrety!$E$4:$E$51,dekrety!$C$4:$C$51,B85,dekrety!$B$4:$B$51,"BO")</f>
        <v>0</v>
      </c>
      <c r="D85" s="76">
        <f>SUMIFS(dekrety!$F$4:$F$51,dekrety!$C$4:$C$51,B85,dekrety!$B$4:$B$51,"BO")</f>
        <v>0</v>
      </c>
      <c r="E85" s="76">
        <f>SUMIFS(dekrety!$E$4:$E$51,dekrety!$C$4:$C$51,B85,dekrety!$B$4:$B$51,"&lt;&gt;BO")</f>
        <v>0</v>
      </c>
      <c r="F85" s="76">
        <f>SUMIFS(dekrety!$F$4:$F$51,dekrety!$C$4:$C$51,B85,dekrety!$B$4:$B$51,"&lt;&gt;BO")</f>
        <v>0</v>
      </c>
      <c r="G85" s="75">
        <f t="shared" si="13"/>
        <v>0</v>
      </c>
      <c r="H85" s="75">
        <f t="shared" si="14"/>
        <v>0</v>
      </c>
    </row>
    <row r="86" spans="2:10" ht="15" thickBot="1" x14ac:dyDescent="0.35">
      <c r="B86" s="34" t="s">
        <v>3</v>
      </c>
      <c r="C86" s="60">
        <f>SUM(C4:C85)-C4-C12-C26-C32-C38-C41-C47</f>
        <v>0</v>
      </c>
      <c r="D86" s="60">
        <f>SUM(D4:D85)-D4-D12-D26-D32-D38-D41-D47</f>
        <v>0</v>
      </c>
      <c r="E86" s="60">
        <f>SUM(E4:E85)-E4-E12-E26-E32-E38-E41-E47-E52</f>
        <v>32852.6</v>
      </c>
      <c r="F86" s="60">
        <f>SUM(F4:F85)-F4-F12-F26-F32-F38-F41-F47-F52</f>
        <v>32852.6</v>
      </c>
      <c r="G86" s="60">
        <f>SUM(G4:G85)-G4-G12-G26-G32-G38-G41-G47-G52</f>
        <v>32852.6</v>
      </c>
      <c r="H86" s="60">
        <f>SUM(H4:H85)-H4-H12-H26-H32-H38-H41-H47-H52</f>
        <v>32852.6</v>
      </c>
      <c r="J86" s="48">
        <f>H86-G86</f>
        <v>0</v>
      </c>
    </row>
  </sheetData>
  <sheetProtection algorithmName="SHA-512" hashValue="LR/CQibBe0e3WnEOi8Oq4w/FoqhRX+CkEIA55EhSHsJiC8vgDDGZNVnrsoou2Mxdq8NNzZq6pj26Yvh9QcXuXg==" saltValue="xAJaDJr91TyuEPfDD0bkbQ==" spinCount="100000" sheet="1" objects="1" scenarios="1"/>
  <mergeCells count="1">
    <mergeCell ref="B2:H2"/>
  </mergeCells>
  <conditionalFormatting sqref="I3:J3">
    <cfRule type="cellIs" dxfId="1" priority="1" operator="equal">
      <formula>"błąd"</formula>
    </cfRule>
    <cfRule type="cellIs" dxfId="0" priority="2" operator="equal">
      <formula>"ok"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88"/>
  <sheetViews>
    <sheetView showGridLines="0" topLeftCell="A43" workbookViewId="0">
      <selection activeCell="C15" sqref="C15"/>
    </sheetView>
  </sheetViews>
  <sheetFormatPr defaultRowHeight="14.4" x14ac:dyDescent="0.3"/>
  <cols>
    <col min="2" max="2" width="13.33203125" style="6" customWidth="1"/>
    <col min="3" max="3" width="44.77734375" customWidth="1"/>
    <col min="7" max="7" width="16.77734375" bestFit="1" customWidth="1"/>
  </cols>
  <sheetData>
    <row r="1" spans="2:3" ht="18" x14ac:dyDescent="0.35">
      <c r="B1" s="91" t="s">
        <v>160</v>
      </c>
      <c r="C1" s="91"/>
    </row>
    <row r="2" spans="2:3" ht="13.8" customHeight="1" thickBot="1" x14ac:dyDescent="0.35">
      <c r="B2" s="65" t="s">
        <v>13</v>
      </c>
      <c r="C2" s="66" t="s">
        <v>14</v>
      </c>
    </row>
    <row r="3" spans="2:3" x14ac:dyDescent="0.3">
      <c r="B3" s="12" t="s">
        <v>94</v>
      </c>
      <c r="C3" s="13" t="s">
        <v>95</v>
      </c>
    </row>
    <row r="4" spans="2:3" x14ac:dyDescent="0.3">
      <c r="B4" s="10" t="s">
        <v>15</v>
      </c>
      <c r="C4" s="11" t="s">
        <v>16</v>
      </c>
    </row>
    <row r="5" spans="2:3" x14ac:dyDescent="0.3">
      <c r="B5" s="10" t="s">
        <v>17</v>
      </c>
      <c r="C5" s="11" t="s">
        <v>18</v>
      </c>
    </row>
    <row r="6" spans="2:3" x14ac:dyDescent="0.3">
      <c r="B6" s="10" t="s">
        <v>19</v>
      </c>
      <c r="C6" s="11" t="s">
        <v>20</v>
      </c>
    </row>
    <row r="7" spans="2:3" x14ac:dyDescent="0.3">
      <c r="B7" s="10" t="s">
        <v>21</v>
      </c>
      <c r="C7" s="11" t="s">
        <v>22</v>
      </c>
    </row>
    <row r="8" spans="2:3" x14ac:dyDescent="0.3">
      <c r="B8" s="10" t="s">
        <v>23</v>
      </c>
      <c r="C8" s="11" t="s">
        <v>24</v>
      </c>
    </row>
    <row r="9" spans="2:3" x14ac:dyDescent="0.3">
      <c r="B9" s="10" t="s">
        <v>87</v>
      </c>
      <c r="C9" s="11" t="s">
        <v>25</v>
      </c>
    </row>
    <row r="10" spans="2:3" x14ac:dyDescent="0.3">
      <c r="B10" s="10" t="s">
        <v>88</v>
      </c>
      <c r="C10" s="11" t="s">
        <v>26</v>
      </c>
    </row>
    <row r="11" spans="2:3" x14ac:dyDescent="0.3">
      <c r="B11" s="10" t="s">
        <v>96</v>
      </c>
      <c r="C11" s="11" t="s">
        <v>97</v>
      </c>
    </row>
    <row r="12" spans="2:3" x14ac:dyDescent="0.3">
      <c r="B12" s="10" t="s">
        <v>27</v>
      </c>
      <c r="C12" s="11" t="s">
        <v>28</v>
      </c>
    </row>
    <row r="13" spans="2:3" x14ac:dyDescent="0.3">
      <c r="B13" s="10" t="s">
        <v>29</v>
      </c>
      <c r="C13" s="11" t="s">
        <v>30</v>
      </c>
    </row>
    <row r="14" spans="2:3" x14ac:dyDescent="0.3">
      <c r="B14" s="10" t="s">
        <v>31</v>
      </c>
      <c r="C14" s="11" t="s">
        <v>32</v>
      </c>
    </row>
    <row r="15" spans="2:3" x14ac:dyDescent="0.3">
      <c r="B15" s="10" t="s">
        <v>33</v>
      </c>
      <c r="C15" s="11" t="s">
        <v>34</v>
      </c>
    </row>
    <row r="16" spans="2:3" x14ac:dyDescent="0.3">
      <c r="B16" s="10" t="s">
        <v>35</v>
      </c>
      <c r="C16" s="11" t="s">
        <v>36</v>
      </c>
    </row>
    <row r="17" spans="2:3" x14ac:dyDescent="0.3">
      <c r="B17" s="10" t="s">
        <v>89</v>
      </c>
      <c r="C17" s="11" t="s">
        <v>37</v>
      </c>
    </row>
    <row r="18" spans="2:3" x14ac:dyDescent="0.3">
      <c r="B18" s="10">
        <v>100</v>
      </c>
      <c r="C18" s="11" t="s">
        <v>38</v>
      </c>
    </row>
    <row r="19" spans="2:3" x14ac:dyDescent="0.3">
      <c r="B19" s="45" t="s">
        <v>133</v>
      </c>
      <c r="C19" s="44" t="s">
        <v>134</v>
      </c>
    </row>
    <row r="20" spans="2:3" x14ac:dyDescent="0.3">
      <c r="B20" s="10">
        <v>130</v>
      </c>
      <c r="C20" s="11" t="s">
        <v>39</v>
      </c>
    </row>
    <row r="21" spans="2:3" x14ac:dyDescent="0.3">
      <c r="B21" s="10">
        <v>131</v>
      </c>
      <c r="C21" s="53" t="s">
        <v>148</v>
      </c>
    </row>
    <row r="22" spans="2:3" x14ac:dyDescent="0.3">
      <c r="B22" s="45" t="s">
        <v>130</v>
      </c>
      <c r="C22" s="44" t="s">
        <v>131</v>
      </c>
    </row>
    <row r="23" spans="2:3" x14ac:dyDescent="0.3">
      <c r="B23" s="45" t="s">
        <v>136</v>
      </c>
      <c r="C23" s="44" t="s">
        <v>137</v>
      </c>
    </row>
    <row r="24" spans="2:3" x14ac:dyDescent="0.3">
      <c r="B24" s="10">
        <v>149</v>
      </c>
      <c r="C24" s="11" t="s">
        <v>40</v>
      </c>
    </row>
    <row r="25" spans="2:3" x14ac:dyDescent="0.3">
      <c r="B25" s="10">
        <v>201</v>
      </c>
      <c r="C25" s="11" t="s">
        <v>41</v>
      </c>
    </row>
    <row r="26" spans="2:3" x14ac:dyDescent="0.3">
      <c r="B26" s="10" t="s">
        <v>93</v>
      </c>
      <c r="C26" s="44" t="s">
        <v>135</v>
      </c>
    </row>
    <row r="27" spans="2:3" x14ac:dyDescent="0.3">
      <c r="B27" s="10" t="s">
        <v>103</v>
      </c>
      <c r="C27" s="53" t="s">
        <v>149</v>
      </c>
    </row>
    <row r="28" spans="2:3" x14ac:dyDescent="0.3">
      <c r="B28" s="10" t="s">
        <v>104</v>
      </c>
      <c r="C28" s="64" t="s">
        <v>153</v>
      </c>
    </row>
    <row r="29" spans="2:3" x14ac:dyDescent="0.3">
      <c r="B29" s="10" t="s">
        <v>105</v>
      </c>
      <c r="C29" s="64" t="s">
        <v>154</v>
      </c>
    </row>
    <row r="30" spans="2:3" x14ac:dyDescent="0.3">
      <c r="B30" s="10" t="s">
        <v>111</v>
      </c>
      <c r="C30" s="64" t="s">
        <v>155</v>
      </c>
    </row>
    <row r="31" spans="2:3" x14ac:dyDescent="0.3">
      <c r="B31" s="10">
        <v>202</v>
      </c>
      <c r="C31" s="11" t="s">
        <v>42</v>
      </c>
    </row>
    <row r="32" spans="2:3" x14ac:dyDescent="0.3">
      <c r="B32" s="10" t="s">
        <v>106</v>
      </c>
      <c r="C32" s="44" t="s">
        <v>132</v>
      </c>
    </row>
    <row r="33" spans="2:3" x14ac:dyDescent="0.3">
      <c r="B33" s="10" t="s">
        <v>107</v>
      </c>
      <c r="C33" s="64" t="s">
        <v>156</v>
      </c>
    </row>
    <row r="34" spans="2:3" x14ac:dyDescent="0.3">
      <c r="B34" s="10" t="s">
        <v>108</v>
      </c>
      <c r="C34" s="64" t="s">
        <v>157</v>
      </c>
    </row>
    <row r="35" spans="2:3" x14ac:dyDescent="0.3">
      <c r="B35" s="10" t="s">
        <v>109</v>
      </c>
      <c r="C35" s="64" t="s">
        <v>158</v>
      </c>
    </row>
    <row r="36" spans="2:3" x14ac:dyDescent="0.3">
      <c r="B36" s="10" t="s">
        <v>110</v>
      </c>
      <c r="C36" s="64" t="s">
        <v>159</v>
      </c>
    </row>
    <row r="37" spans="2:3" x14ac:dyDescent="0.3">
      <c r="B37" s="10">
        <v>220</v>
      </c>
      <c r="C37" s="11" t="s">
        <v>43</v>
      </c>
    </row>
    <row r="38" spans="2:3" x14ac:dyDescent="0.3">
      <c r="B38" s="10" t="s">
        <v>44</v>
      </c>
      <c r="C38" s="11" t="s">
        <v>45</v>
      </c>
    </row>
    <row r="39" spans="2:3" x14ac:dyDescent="0.3">
      <c r="B39" s="10" t="s">
        <v>46</v>
      </c>
      <c r="C39" s="11" t="s">
        <v>47</v>
      </c>
    </row>
    <row r="40" spans="2:3" x14ac:dyDescent="0.3">
      <c r="B40" s="10" t="s">
        <v>100</v>
      </c>
      <c r="C40" s="56" t="s">
        <v>152</v>
      </c>
    </row>
    <row r="41" spans="2:3" x14ac:dyDescent="0.3">
      <c r="B41" s="10" t="s">
        <v>48</v>
      </c>
      <c r="C41" s="11" t="s">
        <v>49</v>
      </c>
    </row>
    <row r="42" spans="2:3" x14ac:dyDescent="0.3">
      <c r="B42" s="10" t="s">
        <v>50</v>
      </c>
      <c r="C42" s="11" t="s">
        <v>51</v>
      </c>
    </row>
    <row r="43" spans="2:3" x14ac:dyDescent="0.3">
      <c r="B43" s="10" t="s">
        <v>52</v>
      </c>
      <c r="C43" s="11" t="s">
        <v>53</v>
      </c>
    </row>
    <row r="44" spans="2:3" x14ac:dyDescent="0.3">
      <c r="B44" s="10" t="s">
        <v>54</v>
      </c>
      <c r="C44" s="11" t="s">
        <v>55</v>
      </c>
    </row>
    <row r="45" spans="2:3" x14ac:dyDescent="0.3">
      <c r="B45" s="46" t="s">
        <v>142</v>
      </c>
      <c r="C45" s="47" t="s">
        <v>143</v>
      </c>
    </row>
    <row r="46" spans="2:3" x14ac:dyDescent="0.3">
      <c r="B46" s="10" t="s">
        <v>101</v>
      </c>
      <c r="C46" s="11" t="s">
        <v>102</v>
      </c>
    </row>
    <row r="47" spans="2:3" x14ac:dyDescent="0.3">
      <c r="B47" s="10" t="s">
        <v>56</v>
      </c>
      <c r="C47" s="11" t="s">
        <v>57</v>
      </c>
    </row>
    <row r="48" spans="2:3" x14ac:dyDescent="0.3">
      <c r="B48" s="10" t="s">
        <v>58</v>
      </c>
      <c r="C48" s="11" t="s">
        <v>59</v>
      </c>
    </row>
    <row r="49" spans="2:3" x14ac:dyDescent="0.3">
      <c r="B49" s="10">
        <v>224</v>
      </c>
      <c r="C49" s="11" t="s">
        <v>60</v>
      </c>
    </row>
    <row r="50" spans="2:3" x14ac:dyDescent="0.3">
      <c r="B50" s="10">
        <v>230</v>
      </c>
      <c r="C50" s="11" t="s">
        <v>61</v>
      </c>
    </row>
    <row r="51" spans="2:3" x14ac:dyDescent="0.3">
      <c r="B51" s="10">
        <v>234</v>
      </c>
      <c r="C51" s="49" t="s">
        <v>62</v>
      </c>
    </row>
    <row r="52" spans="2:3" x14ac:dyDescent="0.3">
      <c r="B52" s="50" t="s">
        <v>144</v>
      </c>
      <c r="C52" s="49" t="s">
        <v>145</v>
      </c>
    </row>
    <row r="53" spans="2:3" x14ac:dyDescent="0.3">
      <c r="B53" s="67" t="s">
        <v>161</v>
      </c>
      <c r="C53" s="68" t="s">
        <v>163</v>
      </c>
    </row>
    <row r="54" spans="2:3" x14ac:dyDescent="0.3">
      <c r="B54" s="67" t="s">
        <v>162</v>
      </c>
      <c r="C54" s="68" t="s">
        <v>164</v>
      </c>
    </row>
    <row r="55" spans="2:3" x14ac:dyDescent="0.3">
      <c r="B55" s="45" t="s">
        <v>128</v>
      </c>
      <c r="C55" s="44" t="s">
        <v>129</v>
      </c>
    </row>
    <row r="56" spans="2:3" x14ac:dyDescent="0.3">
      <c r="B56" s="50" t="s">
        <v>146</v>
      </c>
      <c r="C56" s="49" t="s">
        <v>147</v>
      </c>
    </row>
    <row r="57" spans="2:3" x14ac:dyDescent="0.3">
      <c r="B57" s="10">
        <v>301</v>
      </c>
      <c r="C57" s="11" t="s">
        <v>63</v>
      </c>
    </row>
    <row r="58" spans="2:3" x14ac:dyDescent="0.3">
      <c r="B58" s="10">
        <v>310</v>
      </c>
      <c r="C58" s="11" t="s">
        <v>64</v>
      </c>
    </row>
    <row r="59" spans="2:3" x14ac:dyDescent="0.3">
      <c r="B59" s="10">
        <v>330</v>
      </c>
      <c r="C59" s="11" t="s">
        <v>65</v>
      </c>
    </row>
    <row r="60" spans="2:3" x14ac:dyDescent="0.3">
      <c r="B60" s="38" t="s">
        <v>117</v>
      </c>
      <c r="C60" s="39" t="s">
        <v>118</v>
      </c>
    </row>
    <row r="61" spans="2:3" x14ac:dyDescent="0.3">
      <c r="B61" s="10">
        <v>401</v>
      </c>
      <c r="C61" s="11" t="s">
        <v>66</v>
      </c>
    </row>
    <row r="62" spans="2:3" x14ac:dyDescent="0.3">
      <c r="B62" s="10">
        <v>402</v>
      </c>
      <c r="C62" s="11" t="s">
        <v>67</v>
      </c>
    </row>
    <row r="63" spans="2:3" x14ac:dyDescent="0.3">
      <c r="B63" s="10">
        <v>403</v>
      </c>
      <c r="C63" s="11" t="s">
        <v>68</v>
      </c>
    </row>
    <row r="64" spans="2:3" x14ac:dyDescent="0.3">
      <c r="B64" s="10">
        <v>404</v>
      </c>
      <c r="C64" s="11" t="s">
        <v>69</v>
      </c>
    </row>
    <row r="65" spans="2:3" x14ac:dyDescent="0.3">
      <c r="B65" s="10">
        <v>405</v>
      </c>
      <c r="C65" s="11" t="s">
        <v>70</v>
      </c>
    </row>
    <row r="66" spans="2:3" x14ac:dyDescent="0.3">
      <c r="B66" s="46" t="s">
        <v>138</v>
      </c>
      <c r="C66" s="47" t="s">
        <v>139</v>
      </c>
    </row>
    <row r="67" spans="2:3" x14ac:dyDescent="0.3">
      <c r="B67" s="10">
        <v>407</v>
      </c>
      <c r="C67" s="11" t="s">
        <v>71</v>
      </c>
    </row>
    <row r="68" spans="2:3" x14ac:dyDescent="0.3">
      <c r="B68" s="10">
        <v>408</v>
      </c>
      <c r="C68" s="49" t="s">
        <v>72</v>
      </c>
    </row>
    <row r="69" spans="2:3" x14ac:dyDescent="0.3">
      <c r="B69" s="38" t="s">
        <v>123</v>
      </c>
      <c r="C69" s="39" t="s">
        <v>124</v>
      </c>
    </row>
    <row r="70" spans="2:3" x14ac:dyDescent="0.3">
      <c r="B70" s="38" t="s">
        <v>121</v>
      </c>
      <c r="C70" s="39" t="s">
        <v>122</v>
      </c>
    </row>
    <row r="71" spans="2:3" x14ac:dyDescent="0.3">
      <c r="B71" s="38" t="s">
        <v>119</v>
      </c>
      <c r="C71" s="39" t="s">
        <v>120</v>
      </c>
    </row>
    <row r="72" spans="2:3" x14ac:dyDescent="0.3">
      <c r="B72" s="10">
        <v>640</v>
      </c>
      <c r="C72" s="11" t="s">
        <v>73</v>
      </c>
    </row>
    <row r="73" spans="2:3" x14ac:dyDescent="0.3">
      <c r="B73" s="10">
        <v>641</v>
      </c>
      <c r="C73" s="11" t="s">
        <v>74</v>
      </c>
    </row>
    <row r="74" spans="2:3" x14ac:dyDescent="0.3">
      <c r="B74" s="10">
        <v>701</v>
      </c>
      <c r="C74" s="11" t="s">
        <v>75</v>
      </c>
    </row>
    <row r="75" spans="2:3" x14ac:dyDescent="0.3">
      <c r="B75" s="10">
        <v>711</v>
      </c>
      <c r="C75" s="39" t="s">
        <v>125</v>
      </c>
    </row>
    <row r="76" spans="2:3" x14ac:dyDescent="0.3">
      <c r="B76" s="10">
        <v>751</v>
      </c>
      <c r="C76" s="11" t="s">
        <v>76</v>
      </c>
    </row>
    <row r="77" spans="2:3" x14ac:dyDescent="0.3">
      <c r="B77" s="10">
        <v>755</v>
      </c>
      <c r="C77" s="11" t="s">
        <v>77</v>
      </c>
    </row>
    <row r="78" spans="2:3" x14ac:dyDescent="0.3">
      <c r="B78" s="10">
        <v>761</v>
      </c>
      <c r="C78" s="11" t="s">
        <v>78</v>
      </c>
    </row>
    <row r="79" spans="2:3" x14ac:dyDescent="0.3">
      <c r="B79" s="10">
        <v>765</v>
      </c>
      <c r="C79" s="11" t="s">
        <v>79</v>
      </c>
    </row>
    <row r="80" spans="2:3" x14ac:dyDescent="0.3">
      <c r="B80" s="10">
        <v>771</v>
      </c>
      <c r="C80" s="11" t="s">
        <v>80</v>
      </c>
    </row>
    <row r="81" spans="2:3" x14ac:dyDescent="0.3">
      <c r="B81" s="10">
        <v>775</v>
      </c>
      <c r="C81" s="11" t="s">
        <v>81</v>
      </c>
    </row>
    <row r="82" spans="2:3" x14ac:dyDescent="0.3">
      <c r="B82" s="10">
        <v>800</v>
      </c>
      <c r="C82" s="11" t="s">
        <v>82</v>
      </c>
    </row>
    <row r="83" spans="2:3" x14ac:dyDescent="0.3">
      <c r="B83" s="10">
        <v>810</v>
      </c>
      <c r="C83" s="11" t="s">
        <v>83</v>
      </c>
    </row>
    <row r="84" spans="2:3" x14ac:dyDescent="0.3">
      <c r="B84" s="10">
        <v>820</v>
      </c>
      <c r="C84" s="11" t="s">
        <v>84</v>
      </c>
    </row>
    <row r="85" spans="2:3" x14ac:dyDescent="0.3">
      <c r="B85" s="10">
        <v>830</v>
      </c>
      <c r="C85" s="11" t="s">
        <v>85</v>
      </c>
    </row>
    <row r="86" spans="2:3" x14ac:dyDescent="0.3">
      <c r="B86" s="46" t="s">
        <v>140</v>
      </c>
      <c r="C86" s="47" t="s">
        <v>141</v>
      </c>
    </row>
    <row r="87" spans="2:3" x14ac:dyDescent="0.3">
      <c r="B87" s="10" t="s">
        <v>98</v>
      </c>
      <c r="C87" s="11" t="s">
        <v>99</v>
      </c>
    </row>
    <row r="88" spans="2:3" x14ac:dyDescent="0.3">
      <c r="B88" s="10">
        <v>870</v>
      </c>
      <c r="C88" s="11" t="s">
        <v>86</v>
      </c>
    </row>
  </sheetData>
  <mergeCells count="1"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start</vt:lpstr>
      <vt:lpstr>dekrety</vt:lpstr>
      <vt:lpstr>ZOiS</vt:lpstr>
      <vt:lpstr>plan kont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2016-12-29T20:14:39Z</dcterms:modified>
</cp:coreProperties>
</file>